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
    </mc:Choice>
  </mc:AlternateContent>
  <xr:revisionPtr revIDLastSave="0" documentId="13_ncr:1_{9CC26955-1EC9-4B55-BC9E-92EB7A3845B0}" xr6:coauthVersionLast="47" xr6:coauthVersionMax="47" xr10:uidLastSave="{00000000-0000-0000-0000-000000000000}"/>
  <bookViews>
    <workbookView xWindow="28680" yWindow="-120" windowWidth="29040" windowHeight="15720" activeTab="1" xr2:uid="{39283099-A684-4516-9E42-1156C950E10A}"/>
  </bookViews>
  <sheets>
    <sheet name="MOT. MT" sheetId="108" r:id="rId1"/>
    <sheet name="TEC. ED. MT" sheetId="107" r:id="rId2"/>
    <sheet name="TEC. CONT. MT"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2" i="107" l="1"/>
  <c r="I59" i="107"/>
  <c r="I62" i="106"/>
  <c r="I59" i="106"/>
  <c r="I62" i="108"/>
  <c r="I59" i="108"/>
  <c r="I23" i="108"/>
  <c r="I24" i="108" s="1"/>
  <c r="I54" i="108"/>
  <c r="I54" i="106"/>
  <c r="I54" i="107"/>
  <c r="D3" i="109"/>
  <c r="D4" i="109"/>
  <c r="D5" i="109"/>
  <c r="D2" i="109"/>
  <c r="F125" i="108"/>
  <c r="I94" i="108"/>
  <c r="I93" i="108"/>
  <c r="I92" i="108"/>
  <c r="I91" i="108"/>
  <c r="I90" i="108"/>
  <c r="I89" i="108"/>
  <c r="I82" i="108"/>
  <c r="I81" i="108"/>
  <c r="I80" i="108"/>
  <c r="I79" i="108"/>
  <c r="I78" i="108"/>
  <c r="I77" i="108"/>
  <c r="H41" i="108"/>
  <c r="H46" i="108" s="1"/>
  <c r="H48" i="108" s="1"/>
  <c r="H33" i="108"/>
  <c r="F126" i="107"/>
  <c r="I112" i="107"/>
  <c r="H137" i="107" s="1"/>
  <c r="I95" i="107"/>
  <c r="I94" i="107"/>
  <c r="I93" i="107"/>
  <c r="I92" i="107"/>
  <c r="I91" i="107"/>
  <c r="I90" i="107"/>
  <c r="I83" i="107"/>
  <c r="I82" i="107"/>
  <c r="I81" i="107"/>
  <c r="I80" i="107"/>
  <c r="I79" i="107"/>
  <c r="I78" i="107"/>
  <c r="H41" i="107"/>
  <c r="H46" i="107" s="1"/>
  <c r="H48" i="107" s="1"/>
  <c r="H33" i="107"/>
  <c r="I23" i="107"/>
  <c r="I24" i="107" s="1"/>
  <c r="I64" i="106" l="1"/>
  <c r="I64" i="107"/>
  <c r="I72" i="107" s="1"/>
  <c r="I63" i="108"/>
  <c r="I71" i="108" s="1"/>
  <c r="I84" i="107"/>
  <c r="I96" i="107"/>
  <c r="I95" i="108"/>
  <c r="I83" i="108"/>
  <c r="D6" i="109"/>
  <c r="D7" i="109" s="1"/>
  <c r="I107" i="108" s="1"/>
  <c r="I111" i="108" s="1"/>
  <c r="H136" i="108" s="1"/>
  <c r="H132" i="108"/>
  <c r="J92" i="108"/>
  <c r="J79" i="108"/>
  <c r="J91" i="108"/>
  <c r="J82" i="108"/>
  <c r="J78" i="108"/>
  <c r="J94" i="108"/>
  <c r="J90" i="108"/>
  <c r="J81" i="108"/>
  <c r="J77" i="108"/>
  <c r="I32" i="108"/>
  <c r="J93" i="108"/>
  <c r="J89" i="108"/>
  <c r="J80" i="108"/>
  <c r="I31" i="108"/>
  <c r="J79" i="107"/>
  <c r="J95" i="107"/>
  <c r="J91" i="107"/>
  <c r="J82" i="107"/>
  <c r="J78" i="107"/>
  <c r="H133" i="107"/>
  <c r="J92" i="107"/>
  <c r="I32" i="107"/>
  <c r="J83" i="107"/>
  <c r="J94" i="107"/>
  <c r="J90" i="107"/>
  <c r="J81" i="107"/>
  <c r="I31" i="107"/>
  <c r="J93" i="107"/>
  <c r="J80" i="107"/>
  <c r="I33" i="108" l="1"/>
  <c r="I69" i="108" s="1"/>
  <c r="J83" i="108"/>
  <c r="H134" i="108" s="1"/>
  <c r="J95" i="108"/>
  <c r="I100" i="108" s="1"/>
  <c r="I102" i="108" s="1"/>
  <c r="H135" i="108" s="1"/>
  <c r="I33" i="107"/>
  <c r="I43" i="107" s="1"/>
  <c r="J96" i="107"/>
  <c r="I101" i="107" s="1"/>
  <c r="I103" i="107" s="1"/>
  <c r="H136" i="107" s="1"/>
  <c r="J84" i="107"/>
  <c r="H135" i="107" s="1"/>
  <c r="I47" i="108" l="1"/>
  <c r="I40" i="108"/>
  <c r="I39" i="108"/>
  <c r="I45" i="108"/>
  <c r="I44" i="108"/>
  <c r="I42" i="108"/>
  <c r="I43" i="108"/>
  <c r="I41" i="108"/>
  <c r="I70" i="107"/>
  <c r="I42" i="107"/>
  <c r="I39" i="107"/>
  <c r="I44" i="107"/>
  <c r="I41" i="107"/>
  <c r="I40" i="107"/>
  <c r="I47" i="107"/>
  <c r="I45" i="107"/>
  <c r="I46" i="108" l="1"/>
  <c r="I48" i="108" s="1"/>
  <c r="I70" i="108" s="1"/>
  <c r="I72" i="108" s="1"/>
  <c r="H133" i="108" s="1"/>
  <c r="H137" i="108" s="1"/>
  <c r="I46" i="107"/>
  <c r="I48" i="107" s="1"/>
  <c r="I71" i="107" s="1"/>
  <c r="I73" i="107" s="1"/>
  <c r="H134" i="107" s="1"/>
  <c r="H138" i="107" s="1"/>
  <c r="G121" i="108" l="1"/>
  <c r="G120" i="108"/>
  <c r="G123" i="108"/>
  <c r="G117" i="108"/>
  <c r="G118" i="108"/>
  <c r="G118" i="107"/>
  <c r="G119" i="107"/>
  <c r="G122" i="107"/>
  <c r="G121" i="107"/>
  <c r="G124" i="107"/>
  <c r="G125" i="108" l="1"/>
  <c r="H138" i="108" s="1"/>
  <c r="H139" i="108" s="1"/>
  <c r="H140"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=(4,95*2*22)-(i22/100)*6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E9669719-C33C-42DC-9DA9-84CF4F82DF33}">
      <text>
        <r>
          <rPr>
            <b/>
            <sz val="9"/>
            <color indexed="81"/>
            <rFont val="Segoe UI"/>
            <family val="2"/>
          </rPr>
          <t>De acordo com levantamento efetuado em diversos contratos, cerca de 5% do pessoal é demitido pelo
empregador</t>
        </r>
      </text>
    </comment>
    <comment ref="B78"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=(4,95*2*22)-(i22/100)*6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=(4,95*2*22)-(i22/100)*6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<sst xmlns="http://schemas.openxmlformats.org/spreadsheetml/2006/main" count="589" uniqueCount="160">
  <si>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</si>
  <si>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</si>
  <si>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</si>
  <si>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</si>
  <si>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</si>
  <si>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</si>
  <si>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</si>
  <si>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</si>
  <si>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</si>
  <si>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</si>
  <si>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</si>
  <si>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</si>
  <si>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</si>
  <si>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</si>
  <si>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</si>
  <si>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</si>
  <si>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</si>
  <si>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</si>
  <si>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</si>
  <si>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</si>
  <si>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</si>
  <si>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</si>
  <si>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</si>
  <si>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</si>
  <si>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</si>
  <si>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</si>
  <si>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</si>
  <si>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</si>
  <si>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</si>
  <si>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</si>
  <si>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</si>
  <si>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</si>
  <si>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</si>
  <si>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</si>
  <si>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</si>
  <si>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</si>
  <si>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</si>
  <si>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</si>
  <si>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</si>
  <si>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</si>
  <si>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</si>
  <si>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</si>
  <si>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</si>
  <si>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</si>
  <si>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</si>
  <si>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</si>
  <si>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</si>
  <si>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</si>
  <si>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</si>
  <si>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</si>
  <si>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</si>
  <si>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</si>
  <si>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</si>
  <si>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</si>
  <si>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</si>
  <si>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</si>
  <si>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</si>
  <si>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</si>
  <si>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</si>
  <si>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</si>
  <si>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</si>
  <si>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</si>
  <si>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</si>
  <si>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</si>
  <si>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</si>
  <si>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</si>
  <si>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</si>
  <si>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</si>
  <si>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</si>
  <si>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</si>
  <si>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</si>
  <si>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</si>
  <si>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</si>
  <si>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</si>
  <si>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</si>
  <si>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</si>
  <si>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</si>
  <si>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</si>
  <si>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</si>
  <si>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</si>
  <si>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</si>
  <si>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</si>
  <si>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</si>
  <si>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</si>
  <si>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</si>
  <si>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</si>
  <si>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</si>
  <si>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</si>
  <si>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</si>
  <si>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</si>
  <si>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</si>
  <si>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</si>
  <si>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</si>
  <si>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</si>
  <si>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</si>
  <si>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</si>
  <si>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</si>
  <si>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</si>
  <si>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</si>
  <si>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</si>
  <si>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</si>
  <si>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</si>
  <si>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</si>
  <si>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</si>
  <si>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</si>
  <si>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</si>
  <si>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</si>
  <si>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</si>
  <si>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</si>
  <si>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</si>
  <si>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</si>
  <si>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</si>
  <si>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</si>
  <si>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</si>
  <si>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</si>
  <si>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</si>
  <si>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</si>
  <si>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</si>
  <si>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</si>
  <si>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Camisa gola polo cinza</t>
  </si>
  <si>
    <t>Bota operacional cano curto preta</t>
  </si>
  <si>
    <t>O conjunto deve ser entregue no início da execução do contrato, devendo ser substituído a cada 12 meses de contrato, ou a qualquer época, no prazo máximo de 48 (quarenta e oito) horas, após a comunicação por escrita da contratante, sempre que não atendam as condições mínimas de apresentação.</t>
  </si>
  <si>
    <t>As peças devem ser confeccionadas com tecido e material de qualidade, com os seguintes parâmetros mínimos:</t>
  </si>
  <si>
    <t>Bota: coro e nylon, parte superior resistente à abrasão, material respirável, absorção de impacto, leve.</t>
  </si>
  <si>
    <t>Meia SPORT cano longo.</t>
  </si>
  <si>
    <t>V. UNITÁRIO</t>
  </si>
  <si>
    <t>VALOR TOTAL ANUAL</t>
  </si>
  <si>
    <t>VALOR MENSAL POR EMPREGADO</t>
  </si>
  <si>
    <t>Meia Sport: Mínimo 65% de algodão.</t>
  </si>
  <si>
    <t>MJSP - POLÍCIA FEDERAL - CPL/DILOG/DITEC/PF</t>
  </si>
  <si>
    <t xml:space="preserve">A exigência de Uniforme para o cargo de motorista é um fator de segurança, servindo para diferenciá-lo dos servidores policiais, uma vez que o terceirizado fará serviço externo em nome da Polícia Federal, viajando a longa distância, desacompanhando e desarmado. </t>
  </si>
  <si>
    <t xml:space="preserve">Os quantitativos dos uniformes são anuais. A definição das quantidades a serem fornecidas devem considerar: 1. o tipo de trabalho exercido por um motorista categoria D, que dirige caminhões pesados; 2. A carga horária diária a que está sumetido; 3. O ambiente externo em que sesenvolve suas atividades; 4. O clima, que na maior parte do Brasil supera os 30 graus, contribuindo para a produção de suor; 5. O atrito constante dos tecidos no banco e encosto com os movimentos repetitivos próprios da atividade de dirigir; 6. A necessidade de lavagem superior à de quem exerce suas atividades em ambiente interno e refrigerado; 7. O tipo de tecido usado para a confecção dos uniformes como Brim, Jeans ou Rip Stop, por conta de sua maior resistência e durabilidade são indicados para calças de profissionais que exercem um trabalho mais pesado, como de motorista categoria D, que frequentemente precisam agachar, subir nos caminhões etc., </t>
  </si>
  <si>
    <t>Calça em tecido Rip Stop cor caqui/khaki</t>
  </si>
  <si>
    <t>Para calças, foi escolhido o tecido RIP STOP, por conta de sua qualidade, resistência e durabilidade e já são usados nos uniformes da Polícia Federal. O tecido Rip Stop é feito com nylon entrelaçado a outro tecido, podendo ser algodão ou poliéster. Tem em sua composição fios de nylon dispostos de maneira quadriculada, impedindo que ele seja desfiado quando rasgado. O RIP STOP é mais leve que o brim, é de fácil lavagem, rápida secagem, absorve menos o calor.</t>
  </si>
  <si>
    <t>MEIAS. Embora nã haja meias nos uniformes da CCT/DF, optamos por incluí-las nos uniformes em razão de que nem todas as pessoas usam meias no seu dia a dia. Entretanto, considerando que motoristas categoria D, dirigindo carros mais pesados tendem a produzir suor nos pés, servindo a meia para dar maior estabilidade entre os pés e a parte interna do sapato. Além da aderência, as meias também contribuem para reduzir a absorção de impactos, absorvem o suor e contribuem para a manutenção da higiene e é uma peça relativamente barata.</t>
  </si>
  <si>
    <t>Para as meias optamos por fibras naturais, como o algodão, pois são respiráveis, tem maior capacidade de absorver umidade e são mais duráveis. Com pouca adição de materiais sintéticos. Apenas para dar maior elasticidade, durabilidade e conforto às meias, sugerimos o mínimo de 65% de algodão na composição.</t>
  </si>
  <si>
    <t>Considerando a possibilidade de viagens e a indisponibilidade de condições necessárias para a lavagem das meias em trânsito, serão exigidas fornecimento de 05 de pares de meias, considerando o uso de um par por dia útil da semana.</t>
  </si>
  <si>
    <t>Mantivemos o quantitativo de 03 calças conforme a CCT/DF, entretanto, camisa, como é peça usada na parte superior do corpo, tendo as axilas como área de maior produção de suor, tende a necessitar de lavagens com mais frequência do que a calça, acrescentamos mais 2 peças, totalizando 5 ao ano, principalmente considerando a possibilidade de viagens e a indisponibilidade de condições necessárias para a lavagem do uniforme em trânsito.</t>
  </si>
  <si>
    <t>Calça: Rip Stop</t>
  </si>
  <si>
    <t>Os uniformes serão entregues no início da execução do contrato, sendo que apenas as 02 (duas) camisas sobressalentes serão entregues após 06 (seis) meses de contrato.</t>
  </si>
  <si>
    <t>Camisa: Malha Piquet;</t>
  </si>
  <si>
    <t>Para Camisa Polo o tecido definido foi a Malha Piquet (50% Poliéster, 50% Algodão), por sua durabilidade e resistência. Os tecidos Piquet tem microfuros, proporcionando maior leveza e respirabilidade do material. O maior espaçamento entre os fios também ajuda a melhorar o conforto, sendo a transpiração é eliminada através destes espaçamentos, reduzindo assim a umidade no corpo. Também é anti-piling (não faz bolinhas), amassa pouco e seca rápido.</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</si>
  <si>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</si>
  <si>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</si>
  <si>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</si>
  <si>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 xml:space="preserve">Uniformes  </t>
  </si>
  <si>
    <t>Outros benefícios</t>
  </si>
  <si>
    <r>
      <t xml:space="preserve">C.3. Tributos Municipais (ISS) - </t>
    </r>
    <r>
      <rPr>
        <b/>
        <sz val="11"/>
        <color rgb="FFFF0000"/>
        <rFont val="Calibri"/>
        <family val="2"/>
        <scheme val="minor"/>
      </rPr>
      <t>Cuiabá/MT</t>
    </r>
  </si>
  <si>
    <t>SINDMAT/MT</t>
  </si>
  <si>
    <r>
      <t xml:space="preserve">Salário-Base </t>
    </r>
    <r>
      <rPr>
        <b/>
        <sz val="11"/>
        <color rgb="FFFF0000"/>
        <rFont val="Calibri"/>
        <family val="2"/>
        <scheme val="minor"/>
      </rPr>
      <t>(CLÁUSULA 3ª CCT-2023 SINDMAT/MT)</t>
    </r>
  </si>
  <si>
    <r>
      <t xml:space="preserve">B.1) Valor do auxílio-alimentação </t>
    </r>
    <r>
      <rPr>
        <b/>
        <sz val="11"/>
        <color rgb="FF0000FF"/>
        <rFont val="Calibri"/>
        <family val="2"/>
        <scheme val="minor"/>
      </rPr>
      <t>-(CLÁUSULA 16ª CCT-2023 SINDMAT/MT)</t>
    </r>
  </si>
  <si>
    <t>SINDSCOND/MT</t>
  </si>
  <si>
    <r>
      <t>Motorista Cat. D (</t>
    </r>
    <r>
      <rPr>
        <b/>
        <sz val="11"/>
        <color rgb="FFFF0000"/>
        <rFont val="Calibri"/>
        <family val="2"/>
        <scheme val="minor"/>
      </rPr>
      <t>CBO 7825-10</t>
    </r>
    <r>
      <rPr>
        <b/>
        <sz val="11"/>
        <color theme="1"/>
        <rFont val="Calibri"/>
        <family val="2"/>
        <scheme val="minor"/>
      </rPr>
      <t>) - SR/PF/MT - Cuiabá/MT</t>
    </r>
  </si>
  <si>
    <r>
      <t>Técnico em Edificações (</t>
    </r>
    <r>
      <rPr>
        <b/>
        <sz val="11"/>
        <color rgb="FFFF0000"/>
        <rFont val="Calibri"/>
        <family val="2"/>
        <scheme val="minor"/>
      </rPr>
      <t>CBO 3121</t>
    </r>
    <r>
      <rPr>
        <b/>
        <sz val="11"/>
        <color theme="1"/>
        <rFont val="Calibri"/>
        <family val="2"/>
        <scheme val="minor"/>
      </rPr>
      <t>) - SR/PF/MT - Cuiabá/MT</t>
    </r>
  </si>
  <si>
    <r>
      <t>Técnico em Contabilidade (</t>
    </r>
    <r>
      <rPr>
        <b/>
        <sz val="11"/>
        <color rgb="FFFF0000"/>
        <rFont val="Calibri"/>
        <family val="2"/>
        <scheme val="minor"/>
      </rPr>
      <t>CBO 3511-05</t>
    </r>
    <r>
      <rPr>
        <b/>
        <sz val="11"/>
        <color theme="1"/>
        <rFont val="Calibri"/>
        <family val="2"/>
        <scheme val="minor"/>
      </rPr>
      <t>) - SR/PF/MT - Cuiabá/MT</t>
    </r>
  </si>
  <si>
    <t>Adicional de Periculosidade</t>
  </si>
  <si>
    <t xml:space="preserve">Adicional de Periculosidade </t>
  </si>
  <si>
    <r>
      <t xml:space="preserve">Salário-Base </t>
    </r>
    <r>
      <rPr>
        <b/>
        <sz val="11"/>
        <color rgb="FFFF0000"/>
        <rFont val="Calibri"/>
        <family val="2"/>
        <scheme val="minor"/>
      </rPr>
      <t>(CLÁUSULA 3 CCT-2023 SINDSCOND/MT)</t>
    </r>
  </si>
  <si>
    <r>
      <t xml:space="preserve">Salário-Base </t>
    </r>
    <r>
      <rPr>
        <b/>
        <sz val="11"/>
        <color rgb="FFFF0000"/>
        <rFont val="Calibri"/>
        <family val="2"/>
        <scheme val="minor"/>
      </rPr>
      <t>(CLÁUSULA 3ª CCT-2023 SINDSCOND/MT)</t>
    </r>
  </si>
  <si>
    <r>
      <t xml:space="preserve">B.1) Valor do auxílio-alimentação - </t>
    </r>
    <r>
      <rPr>
        <b/>
        <sz val="11"/>
        <color rgb="FF0000FF"/>
        <rFont val="Calibri"/>
        <family val="2"/>
        <scheme val="minor"/>
      </rPr>
      <t>(CLÁUSULA 10ª CCT-2023 SINDSCOND/MT)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</si>
</sst>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 numFmtId="171" formatCode="&quot;R$&quot;\ #,##0"/>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sz val="11"/>
      <color rgb="FF393939"/>
      <name val="Source Sans Pro"/>
      <family val="2"/>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8">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0" fontId="0" fillId="0" borderId="0" xfId="0" applyAlignment="1">
      <alignment horizontal="left" vertical="center" wrapText="1"/>
    </xf>
    <xf numFmtId="0" fontId="33" fillId="0" borderId="0" xfId="0" applyFont="1" applyAlignment="1">
      <alignment wrapText="1"/>
    </xf>
    <xf numFmtId="9" fontId="0" fillId="0" borderId="4" xfId="4" applyFont="1" applyBorder="1"/>
    <xf numFmtId="44" fontId="8" fillId="0" borderId="0" xfId="3" applyFont="1"/>
    <xf numFmtId="44" fontId="0" fillId="0" borderId="0" xfId="3" applyFont="1"/>
    <xf numFmtId="9" fontId="7"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0" xfId="0" applyAlignment="1">
      <alignment horizontal="left" vertical="center" wrapText="1"/>
    </xf>
    <xf numFmtId="0" fontId="0" fillId="0" borderId="1" xfId="0" applyBorder="1" applyAlignment="1">
      <alignment horizontal="center"/>
    </xf>
    <xf numFmtId="0" fontId="0" fillId="0" borderId="0" xfId="0" applyAlignment="1">
      <alignment horizontal="left" wrapText="1"/>
    </xf>
    <xf numFmtId="2" fontId="7" fillId="0" borderId="1" xfId="4" applyNumberFormat="1" applyFont="1" applyBorder="1" applyAlignment="1">
      <alignment horizontal="center" vertical="center"/>
    </xf>
    <xf numFmtId="171" fontId="7" fillId="0" borderId="1" xfId="4" applyNumberFormat="1" applyFont="1" applyBorder="1" applyAlignment="1">
      <alignment horizontal="center" vertic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3"/>
  <sheetViews>
    <sheetView topLeftCell="A111" workbookViewId="0">
      <selection activeCell="B23" sqref="B23:G2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3" width="9.26953125" style="13" customWidth="1"/>
    <col min="14" max="14" width="15.26953125" style="13" bestFit="1" customWidth="1"/>
    <col min="15" max="256" width="9.1796875" style="13" customWidth="1"/>
    <col min="257" max="16384" width="8.7265625" style="10"/>
  </cols>
  <sheetData>
    <row r="1" spans="1:256" ht="50.25" customHeight="1" x14ac:dyDescent="0.35">
      <c r="A1" s="9"/>
      <c r="B1" s="10"/>
      <c r="C1" s="9"/>
      <c r="D1" s="9"/>
      <c r="E1" s="10"/>
      <c r="F1" s="10"/>
      <c r="G1" s="10"/>
      <c r="J1" s="117"/>
    </row>
    <row r="2" spans="1:256" x14ac:dyDescent="0.35">
      <c r="A2" s="9"/>
      <c r="B2" s="9"/>
      <c r="C2" s="9"/>
      <c r="D2" s="9"/>
      <c r="E2" s="10"/>
      <c r="F2" s="10"/>
      <c r="G2" s="10"/>
      <c r="J2" s="118"/>
    </row>
    <row r="3" spans="1:256" x14ac:dyDescent="0.35">
      <c r="A3" s="119" t="s">
        <v>0</v>
      </c>
      <c r="B3" s="119"/>
      <c r="C3" s="119"/>
      <c r="D3" s="119"/>
      <c r="E3" s="119"/>
      <c r="F3" s="119"/>
      <c r="G3" s="119"/>
      <c r="H3" s="119"/>
      <c r="I3" s="119"/>
      <c r="J3" s="118"/>
    </row>
    <row r="4" spans="1:256" x14ac:dyDescent="0.35">
      <c r="A4" s="120" t="s">
        <v>129</v>
      </c>
      <c r="B4" s="120"/>
      <c r="C4" s="120"/>
      <c r="D4" s="120"/>
      <c r="E4" s="120"/>
      <c r="F4" s="120"/>
      <c r="G4" s="120"/>
      <c r="H4" s="120"/>
      <c r="I4" s="120"/>
      <c r="J4" s="118"/>
    </row>
    <row r="5" spans="1:256" x14ac:dyDescent="0.35">
      <c r="A5" s="121" t="s">
        <v>9</v>
      </c>
      <c r="B5" s="121"/>
      <c r="C5" s="121"/>
      <c r="D5" s="121"/>
      <c r="E5" s="121"/>
      <c r="F5" s="121"/>
      <c r="G5" s="121"/>
      <c r="H5" s="121"/>
      <c r="I5" s="121"/>
      <c r="J5" s="118"/>
    </row>
    <row r="6" spans="1:256" x14ac:dyDescent="0.35">
      <c r="A6" s="122" t="s">
        <v>152</v>
      </c>
      <c r="B6" s="122"/>
      <c r="C6" s="122"/>
      <c r="D6" s="122"/>
      <c r="E6" s="122"/>
      <c r="F6" s="122"/>
      <c r="G6" s="122"/>
      <c r="H6" s="122"/>
      <c r="I6" s="122"/>
      <c r="J6" s="118"/>
    </row>
    <row r="7" spans="1:256" x14ac:dyDescent="0.35">
      <c r="A7" s="16"/>
      <c r="B7" s="16"/>
      <c r="C7" s="16"/>
      <c r="D7" s="16"/>
      <c r="E7" s="16"/>
      <c r="F7" s="16"/>
      <c r="G7" s="16"/>
      <c r="H7" s="17"/>
      <c r="I7" s="18"/>
      <c r="J7" s="118"/>
    </row>
    <row r="8" spans="1:256" customFormat="1" ht="14.5" customHeight="1" x14ac:dyDescent="0.35">
      <c r="A8" s="123" t="s">
        <v>114</v>
      </c>
      <c r="B8" s="123"/>
      <c r="C8" s="123"/>
      <c r="D8" s="123"/>
      <c r="E8" s="123"/>
      <c r="F8" s="123"/>
      <c r="G8" s="123"/>
      <c r="H8" s="123"/>
      <c r="I8" s="123"/>
      <c r="J8" s="118"/>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4" t="s">
        <v>80</v>
      </c>
      <c r="B9" s="124"/>
      <c r="C9" s="124"/>
      <c r="D9" s="124"/>
      <c r="E9" s="124"/>
      <c r="F9" s="124"/>
      <c r="G9" s="124"/>
      <c r="H9" s="124"/>
      <c r="I9" s="124"/>
      <c r="J9" s="118"/>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9" t="s">
        <v>75</v>
      </c>
      <c r="B10" s="99"/>
      <c r="C10" s="99"/>
      <c r="D10" s="99"/>
      <c r="E10" s="99"/>
      <c r="F10" s="99"/>
      <c r="G10" s="99"/>
      <c r="H10" s="99"/>
      <c r="I10" s="99"/>
      <c r="J10" s="118"/>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5"/>
      <c r="B11" s="125"/>
      <c r="C11" s="125"/>
      <c r="D11" s="125"/>
      <c r="E11" s="125"/>
      <c r="F11" s="125"/>
      <c r="G11" s="125"/>
      <c r="H11" s="125"/>
      <c r="I11" s="125"/>
      <c r="J11" s="118"/>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6"/>
      <c r="B12" s="126"/>
      <c r="C12" s="126"/>
      <c r="D12" s="126"/>
      <c r="E12" s="126"/>
      <c r="F12" s="126"/>
      <c r="G12" s="126"/>
      <c r="H12" s="126"/>
      <c r="I12" s="126"/>
      <c r="J12" s="118"/>
      <c r="K12" s="19"/>
      <c r="L12" s="19"/>
      <c r="M12" s="19"/>
      <c r="N12" s="90"/>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7" t="s">
        <v>69</v>
      </c>
      <c r="B13" s="127"/>
      <c r="C13" s="127"/>
      <c r="D13" s="127"/>
      <c r="E13" s="127"/>
      <c r="F13" s="127"/>
      <c r="G13" s="127"/>
      <c r="H13" s="127"/>
      <c r="I13" s="127"/>
      <c r="J13" s="118"/>
    </row>
    <row r="14" spans="1:256" customFormat="1" ht="14.5" customHeight="1" x14ac:dyDescent="0.35">
      <c r="A14" s="20" t="s">
        <v>14</v>
      </c>
      <c r="B14" s="102" t="s">
        <v>70</v>
      </c>
      <c r="C14" s="103"/>
      <c r="D14" s="103"/>
      <c r="E14" s="103"/>
      <c r="F14" s="104"/>
      <c r="G14" s="105" t="s">
        <v>71</v>
      </c>
      <c r="H14" s="106"/>
      <c r="I14" s="107"/>
      <c r="J14" s="118"/>
      <c r="N14" s="91"/>
    </row>
    <row r="15" spans="1:256" customFormat="1" x14ac:dyDescent="0.35">
      <c r="A15" s="20" t="s">
        <v>15</v>
      </c>
      <c r="B15" s="108" t="s">
        <v>72</v>
      </c>
      <c r="C15" s="109"/>
      <c r="D15" s="109"/>
      <c r="E15" s="109"/>
      <c r="F15" s="110"/>
      <c r="G15" s="111" t="s">
        <v>148</v>
      </c>
      <c r="H15" s="112"/>
      <c r="I15" s="113"/>
      <c r="J15" s="118"/>
    </row>
    <row r="16" spans="1:256" customFormat="1" ht="14.5" customHeight="1" x14ac:dyDescent="0.35">
      <c r="A16" s="20" t="s">
        <v>29</v>
      </c>
      <c r="B16" s="102" t="s">
        <v>73</v>
      </c>
      <c r="C16" s="103"/>
      <c r="D16" s="103"/>
      <c r="E16" s="103"/>
      <c r="F16" s="104"/>
      <c r="G16" s="114">
        <v>24</v>
      </c>
      <c r="H16" s="115"/>
      <c r="I16" s="116"/>
      <c r="J16" s="118"/>
    </row>
    <row r="17" spans="1:256" customFormat="1" ht="15" customHeight="1" x14ac:dyDescent="0.35">
      <c r="A17" s="20" t="s">
        <v>32</v>
      </c>
      <c r="B17" s="93" t="s">
        <v>74</v>
      </c>
      <c r="C17" s="93"/>
      <c r="D17" s="93"/>
      <c r="E17" s="93"/>
      <c r="F17" s="93"/>
      <c r="G17" s="94">
        <v>44986</v>
      </c>
      <c r="H17" s="95"/>
      <c r="I17" s="96"/>
      <c r="J17" s="118"/>
    </row>
    <row r="18" spans="1:256" x14ac:dyDescent="0.35">
      <c r="A18" s="97"/>
      <c r="B18" s="97"/>
      <c r="C18" s="97"/>
      <c r="D18" s="97"/>
      <c r="E18" s="97"/>
      <c r="F18" s="97"/>
      <c r="G18" s="97"/>
      <c r="H18" s="97"/>
      <c r="I18" s="97"/>
      <c r="J18" s="98"/>
    </row>
    <row r="19" spans="1:256" x14ac:dyDescent="0.35">
      <c r="A19" s="97"/>
      <c r="B19" s="97"/>
      <c r="C19" s="97"/>
      <c r="D19" s="97"/>
      <c r="E19" s="97"/>
      <c r="F19" s="97"/>
      <c r="G19" s="97"/>
      <c r="H19" s="97"/>
      <c r="I19" s="97"/>
      <c r="J19" s="98"/>
    </row>
    <row r="20" spans="1:256" x14ac:dyDescent="0.35">
      <c r="A20" s="99" t="s">
        <v>10</v>
      </c>
      <c r="B20" s="99"/>
      <c r="C20" s="99"/>
      <c r="D20" s="99"/>
      <c r="E20" s="99"/>
      <c r="F20" s="99"/>
      <c r="G20" s="99"/>
      <c r="H20" s="99"/>
      <c r="I20" s="99"/>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149</v>
      </c>
      <c r="C22" s="101"/>
      <c r="D22" s="101"/>
      <c r="E22" s="101"/>
      <c r="F22" s="101"/>
      <c r="G22" s="101"/>
      <c r="H22" s="101"/>
      <c r="I22" s="28">
        <v>2400.64</v>
      </c>
      <c r="J22" s="89"/>
      <c r="K22" s="77"/>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3" t="s">
        <v>155</v>
      </c>
      <c r="C23" s="143"/>
      <c r="D23" s="143"/>
      <c r="E23" s="143"/>
      <c r="F23" s="143"/>
      <c r="G23" s="143"/>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2400.64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4" t="s">
        <v>16</v>
      </c>
      <c r="B25" s="144"/>
      <c r="C25" s="144"/>
      <c r="D25" s="144"/>
      <c r="E25" s="144"/>
      <c r="F25" s="144"/>
      <c r="G25" s="144"/>
      <c r="H25" s="144"/>
      <c r="I25" s="14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5"/>
      <c r="B26" s="145"/>
      <c r="C26" s="145"/>
      <c r="D26" s="145"/>
      <c r="E26" s="145"/>
      <c r="F26" s="145"/>
      <c r="G26" s="145"/>
      <c r="H26" s="145"/>
      <c r="I26" s="145"/>
      <c r="J26" s="14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7"/>
      <c r="B27" s="147"/>
      <c r="C27" s="147"/>
      <c r="D27" s="147"/>
      <c r="E27" s="147"/>
      <c r="F27" s="147"/>
      <c r="G27" s="147"/>
      <c r="H27" s="147"/>
      <c r="I27" s="147"/>
      <c r="J27" s="14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9" t="s">
        <v>18</v>
      </c>
      <c r="B29" s="149"/>
      <c r="C29" s="149"/>
      <c r="D29" s="149"/>
      <c r="E29" s="149"/>
      <c r="F29" s="149"/>
      <c r="G29" s="149"/>
      <c r="H29" s="149"/>
      <c r="I29" s="149"/>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9" t="s">
        <v>115</v>
      </c>
      <c r="C31" s="130"/>
      <c r="D31" s="130"/>
      <c r="E31" s="130"/>
      <c r="F31" s="130"/>
      <c r="G31" s="131"/>
      <c r="H31" s="23">
        <v>8.3299999999999999E-2</v>
      </c>
      <c r="I31" s="34">
        <f>I24*H31</f>
        <v>199.97331199999999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2" t="s">
        <v>116</v>
      </c>
      <c r="C32" s="133"/>
      <c r="D32" s="133"/>
      <c r="E32" s="133"/>
      <c r="F32" s="133"/>
      <c r="G32" s="134"/>
      <c r="H32" s="23">
        <v>0.121</v>
      </c>
      <c r="I32" s="34">
        <f>I24*H32</f>
        <v>290.47744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5" t="s">
        <v>1</v>
      </c>
      <c r="B33" s="136"/>
      <c r="C33" s="136"/>
      <c r="D33" s="136"/>
      <c r="E33" s="136"/>
      <c r="F33" s="136"/>
      <c r="G33" s="137"/>
      <c r="H33" s="64">
        <f>SUM(H31:H32)</f>
        <v>0.20429999999999998</v>
      </c>
      <c r="I33" s="33">
        <f>SUM(I31+I32)</f>
        <v>490.45075199999997</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8" t="s">
        <v>22</v>
      </c>
      <c r="B34" s="138"/>
      <c r="C34" s="138"/>
      <c r="D34" s="138"/>
      <c r="E34" s="138"/>
      <c r="F34" s="138"/>
      <c r="G34" s="138"/>
      <c r="H34" s="138"/>
      <c r="I34" s="13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9"/>
      <c r="B35" s="139"/>
      <c r="C35" s="139"/>
      <c r="D35" s="139"/>
      <c r="E35" s="139"/>
      <c r="F35" s="139"/>
      <c r="G35" s="139"/>
      <c r="H35" s="139"/>
      <c r="I35" s="139"/>
      <c r="J35" s="14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1"/>
      <c r="B36" s="141"/>
      <c r="C36" s="141"/>
      <c r="D36" s="141"/>
      <c r="E36" s="141"/>
      <c r="F36" s="141"/>
      <c r="G36" s="141"/>
      <c r="H36" s="141"/>
      <c r="I36" s="141"/>
      <c r="J36" s="14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9" t="s">
        <v>77</v>
      </c>
      <c r="B37" s="99"/>
      <c r="C37" s="99"/>
      <c r="D37" s="99"/>
      <c r="E37" s="99"/>
      <c r="F37" s="99"/>
      <c r="G37" s="99"/>
      <c r="H37" s="99"/>
      <c r="I37" s="99"/>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578.21815040000001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72.277268800000002</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3" t="s">
        <v>76</v>
      </c>
      <c r="C41" s="153"/>
      <c r="D41" s="5" t="s">
        <v>30</v>
      </c>
      <c r="E41" s="29">
        <v>0.03</v>
      </c>
      <c r="F41" s="5" t="s">
        <v>31</v>
      </c>
      <c r="G41" s="30">
        <v>1</v>
      </c>
      <c r="H41" s="23">
        <f>ROUND((E41*G41),6)</f>
        <v>0.03</v>
      </c>
      <c r="I41" s="32">
        <f>(I24+I33)*H41</f>
        <v>86.732722559999999</v>
      </c>
      <c r="J41" s="39" t="s">
        <v>81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43.36636128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28.910907520000002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17.346544512000001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5.7821815040000004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0"/>
      <c r="B46" s="151"/>
      <c r="C46" s="151"/>
      <c r="D46" s="151"/>
      <c r="E46" s="151"/>
      <c r="F46" s="151"/>
      <c r="G46" s="152"/>
      <c r="H46" s="47">
        <f>SUM(H39:H45)</f>
        <v>0.28800000000000003</v>
      </c>
      <c r="I46" s="28">
        <f>SUM(I39:I45)</f>
        <v>832.63413657600006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231.28726016000002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9" t="s">
        <v>1</v>
      </c>
      <c r="B48" s="149"/>
      <c r="C48" s="149"/>
      <c r="D48" s="149"/>
      <c r="E48" s="149"/>
      <c r="F48" s="149"/>
      <c r="G48" s="149"/>
      <c r="H48" s="53">
        <f>H46+H47</f>
        <v>0.36800000000000005</v>
      </c>
      <c r="I48" s="33">
        <f>I46+I47</f>
        <v>1063.9213967360001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8" t="s">
        <v>78</v>
      </c>
      <c r="B49" s="138"/>
      <c r="C49" s="138"/>
      <c r="D49" s="138"/>
      <c r="E49" s="138"/>
      <c r="F49" s="138"/>
      <c r="G49" s="138"/>
      <c r="H49" s="138"/>
      <c r="I49" s="13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6"/>
      <c r="B50" s="156"/>
      <c r="C50" s="156"/>
      <c r="D50" s="156"/>
      <c r="E50" s="156"/>
      <c r="F50" s="156"/>
      <c r="G50" s="156"/>
      <c r="H50" s="156"/>
      <c r="I50" s="156"/>
      <c r="J50" s="157"/>
    </row>
    <row r="51" spans="1:256" s="2" customFormat="1" ht="15.5" x14ac:dyDescent="0.35">
      <c r="A51" s="158"/>
      <c r="B51" s="158"/>
      <c r="C51" s="158"/>
      <c r="D51" s="158"/>
      <c r="E51" s="158"/>
      <c r="F51" s="158"/>
      <c r="G51" s="158"/>
      <c r="H51" s="158"/>
      <c r="I51" s="158"/>
      <c r="J51" s="159"/>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143</v>
      </c>
      <c r="C54" s="101"/>
      <c r="D54" s="101"/>
      <c r="E54" s="101"/>
      <c r="F54" s="101"/>
      <c r="G54" s="101"/>
      <c r="H54" s="101"/>
      <c r="I54" s="24">
        <f>(4.95*2*22)-(I22/100)*6</f>
        <v>73.761600000000016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7">
        <v>4.95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5" t="s">
        <v>82</v>
      </c>
      <c r="C58" s="155"/>
      <c r="D58" s="155"/>
      <c r="E58" s="155"/>
      <c r="F58" s="155"/>
      <c r="G58" s="155"/>
      <c r="H58" s="92">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144</v>
      </c>
      <c r="C59" s="101"/>
      <c r="D59" s="101"/>
      <c r="E59" s="101"/>
      <c r="F59" s="101"/>
      <c r="G59" s="101"/>
      <c r="H59" s="101"/>
      <c r="I59" s="32">
        <f>H60*H61</f>
        <v>210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4" t="s">
        <v>150</v>
      </c>
      <c r="C60" s="154"/>
      <c r="D60" s="154"/>
      <c r="E60" s="154"/>
      <c r="F60" s="154"/>
      <c r="G60" s="154"/>
      <c r="H60" s="37">
        <v>210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44</v>
      </c>
      <c r="C61" s="154"/>
      <c r="D61" s="154"/>
      <c r="E61" s="154"/>
      <c r="F61" s="154"/>
      <c r="G61" s="154"/>
      <c r="H61" s="75">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45</v>
      </c>
      <c r="C62" s="154"/>
      <c r="D62" s="154"/>
      <c r="E62" s="154"/>
      <c r="F62" s="154"/>
      <c r="G62" s="154"/>
      <c r="H62" s="196">
        <v>10.5</v>
      </c>
      <c r="I62" s="35">
        <f>H62</f>
        <v>10.5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49" t="s">
        <v>1</v>
      </c>
      <c r="C63" s="149"/>
      <c r="D63" s="149"/>
      <c r="E63" s="149"/>
      <c r="F63" s="149"/>
      <c r="G63" s="149"/>
      <c r="H63" s="149"/>
      <c r="I63" s="8">
        <f>(I54+I59)-I62</f>
        <v>273.26160000000004</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64" t="s">
        <v>46</v>
      </c>
      <c r="B64" s="164"/>
      <c r="C64" s="164"/>
      <c r="D64" s="164"/>
      <c r="E64" s="164"/>
      <c r="F64" s="164"/>
      <c r="G64" s="164"/>
      <c r="H64" s="164"/>
      <c r="I64" s="164"/>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60"/>
      <c r="B65" s="160"/>
      <c r="C65" s="160"/>
      <c r="D65" s="160"/>
      <c r="E65" s="160"/>
      <c r="F65" s="160"/>
      <c r="G65" s="160"/>
      <c r="H65" s="160"/>
      <c r="I65" s="160"/>
      <c r="J65" s="16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62"/>
      <c r="B66" s="162"/>
      <c r="C66" s="162"/>
      <c r="D66" s="162"/>
      <c r="E66" s="162"/>
      <c r="F66" s="162"/>
      <c r="G66" s="162"/>
      <c r="H66" s="162"/>
      <c r="I66" s="162"/>
      <c r="J66" s="16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99" t="s">
        <v>79</v>
      </c>
      <c r="B67" s="99"/>
      <c r="C67" s="99"/>
      <c r="D67" s="99"/>
      <c r="E67" s="99"/>
      <c r="F67" s="99"/>
      <c r="G67" s="99"/>
      <c r="H67" s="99"/>
      <c r="I67" s="99"/>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100" t="s">
        <v>47</v>
      </c>
      <c r="C68" s="100"/>
      <c r="D68" s="100"/>
      <c r="E68" s="100"/>
      <c r="F68" s="100"/>
      <c r="G68" s="100"/>
      <c r="H68" s="100"/>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101" t="s">
        <v>48</v>
      </c>
      <c r="C69" s="101"/>
      <c r="D69" s="101"/>
      <c r="E69" s="101"/>
      <c r="F69" s="101"/>
      <c r="G69" s="101"/>
      <c r="H69" s="101"/>
      <c r="I69" s="34">
        <f>I33</f>
        <v>490.45075199999997</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101" t="s">
        <v>24</v>
      </c>
      <c r="C70" s="101"/>
      <c r="D70" s="101"/>
      <c r="E70" s="101"/>
      <c r="F70" s="101"/>
      <c r="G70" s="101"/>
      <c r="H70" s="101"/>
      <c r="I70" s="34">
        <f>I48</f>
        <v>1063.9213967360001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101" t="s">
        <v>40</v>
      </c>
      <c r="C71" s="101"/>
      <c r="D71" s="101"/>
      <c r="E71" s="101"/>
      <c r="F71" s="101"/>
      <c r="G71" s="101"/>
      <c r="H71" s="101"/>
      <c r="I71" s="34">
        <f>I63</f>
        <v>273.26160000000004</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100" t="s">
        <v>1</v>
      </c>
      <c r="B72" s="100"/>
      <c r="C72" s="100"/>
      <c r="D72" s="100"/>
      <c r="E72" s="100"/>
      <c r="F72" s="100"/>
      <c r="G72" s="100"/>
      <c r="H72" s="100"/>
      <c r="I72" s="38">
        <f>SUM(I69+I70+I71)</f>
        <v>1827.6337487360001</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74"/>
      <c r="B73" s="174"/>
      <c r="C73" s="174"/>
      <c r="D73" s="174"/>
      <c r="E73" s="174"/>
      <c r="F73" s="174"/>
      <c r="G73" s="174"/>
      <c r="H73" s="174"/>
      <c r="I73" s="174"/>
      <c r="J73" s="174"/>
      <c r="K73" s="175"/>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74"/>
      <c r="B74" s="174"/>
      <c r="C74" s="174"/>
      <c r="D74" s="174"/>
      <c r="E74" s="174"/>
      <c r="F74" s="174"/>
      <c r="G74" s="174"/>
      <c r="H74" s="174"/>
      <c r="I74" s="174"/>
      <c r="J74" s="174"/>
      <c r="K74" s="175"/>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28" t="s">
        <v>49</v>
      </c>
      <c r="B75" s="128"/>
      <c r="C75" s="128"/>
      <c r="D75" s="128"/>
      <c r="E75" s="128"/>
      <c r="F75" s="128"/>
      <c r="G75" s="128"/>
      <c r="H75" s="128"/>
      <c r="I75" s="128"/>
      <c r="J75" s="128"/>
      <c r="K75" s="15"/>
    </row>
    <row r="76" spans="1:256" x14ac:dyDescent="0.35">
      <c r="A76" s="6">
        <v>3</v>
      </c>
      <c r="B76" s="149" t="s">
        <v>50</v>
      </c>
      <c r="C76" s="149"/>
      <c r="D76" s="149"/>
      <c r="E76" s="149"/>
      <c r="F76" s="149"/>
      <c r="G76" s="149"/>
      <c r="H76" s="149"/>
      <c r="I76" s="6" t="s">
        <v>86</v>
      </c>
      <c r="J76" s="6" t="s">
        <v>51</v>
      </c>
      <c r="K76" s="76"/>
      <c r="L76" s="46"/>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101" t="s">
        <v>93</v>
      </c>
      <c r="C77" s="101"/>
      <c r="D77" s="101"/>
      <c r="E77" s="101"/>
      <c r="F77" s="101"/>
      <c r="G77" s="101"/>
      <c r="H77" s="101"/>
      <c r="I77" s="26">
        <f>(1/12*0.05*100%)</f>
        <v>4.1666666666666666E-3</v>
      </c>
      <c r="J77" s="32">
        <f>I24*I77</f>
        <v>10.002666666666666</v>
      </c>
      <c r="K77" s="77"/>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67" t="s">
        <v>83</v>
      </c>
      <c r="C78" s="168"/>
      <c r="D78" s="168"/>
      <c r="E78" s="168"/>
      <c r="F78" s="168"/>
      <c r="G78" s="168"/>
      <c r="H78" s="169"/>
      <c r="I78" s="49">
        <f>(8%*0.42%)</f>
        <v>3.3599999999999998E-4</v>
      </c>
      <c r="J78" s="32">
        <f>I24*I78</f>
        <v>0.80661503999999995</v>
      </c>
      <c r="K78" s="78"/>
      <c r="L78" s="46"/>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1" customFormat="1" ht="28" customHeight="1" x14ac:dyDescent="0.3">
      <c r="A79" s="63" t="s">
        <v>29</v>
      </c>
      <c r="B79" s="165" t="s">
        <v>84</v>
      </c>
      <c r="C79" s="165"/>
      <c r="D79" s="165"/>
      <c r="E79" s="165"/>
      <c r="F79" s="165"/>
      <c r="G79" s="165"/>
      <c r="H79" s="165"/>
      <c r="I79" s="52">
        <f>(((1+2/12+(1/3*1/12))*(0.08*0.4*0.9*100%)))</f>
        <v>3.44E-2</v>
      </c>
      <c r="J79" s="32">
        <f>I24*I79</f>
        <v>82.582015999999996</v>
      </c>
      <c r="K79" s="79"/>
      <c r="L79" s="54"/>
    </row>
    <row r="80" spans="1:256" ht="31.75" customHeight="1" x14ac:dyDescent="0.35">
      <c r="A80" s="4" t="s">
        <v>32</v>
      </c>
      <c r="B80" s="101" t="s">
        <v>87</v>
      </c>
      <c r="C80" s="101"/>
      <c r="D80" s="101"/>
      <c r="E80" s="101"/>
      <c r="F80" s="101"/>
      <c r="G80" s="101"/>
      <c r="H80" s="101"/>
      <c r="I80" s="56">
        <f>(7/30)/12*100%</f>
        <v>1.9444444444444445E-2</v>
      </c>
      <c r="J80" s="32">
        <f>I24*I80</f>
        <v>46.679111111111112</v>
      </c>
      <c r="K80" s="44"/>
      <c r="L80" s="46"/>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66" t="s">
        <v>85</v>
      </c>
      <c r="C81" s="166"/>
      <c r="D81" s="166"/>
      <c r="E81" s="166"/>
      <c r="F81" s="166"/>
      <c r="G81" s="166"/>
      <c r="H81" s="166"/>
      <c r="I81" s="23">
        <f>36.8%*1.94%</f>
        <v>7.1392000000000001E-3</v>
      </c>
      <c r="J81" s="32">
        <f>I24*I81</f>
        <v>17.138649087999998</v>
      </c>
      <c r="K81" s="44"/>
      <c r="L81" s="5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67" t="s">
        <v>94</v>
      </c>
      <c r="C82" s="168"/>
      <c r="D82" s="168"/>
      <c r="E82" s="168"/>
      <c r="F82" s="168"/>
      <c r="G82" s="168"/>
      <c r="H82" s="169"/>
      <c r="I82" s="55">
        <f>0.08*0.0194*0.4*100%</f>
        <v>6.2080000000000002E-4</v>
      </c>
      <c r="J82" s="32">
        <f>I24*I82</f>
        <v>1.4903173119999999</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2"/>
      <c r="B83" s="135" t="s">
        <v>97</v>
      </c>
      <c r="C83" s="136"/>
      <c r="D83" s="136"/>
      <c r="E83" s="136"/>
      <c r="F83" s="136"/>
      <c r="G83" s="136"/>
      <c r="H83" s="137"/>
      <c r="I83" s="53">
        <f>SUM(I77:I82)</f>
        <v>6.6107111111111116E-2</v>
      </c>
      <c r="J83" s="33">
        <f>SUM(J77:J82)</f>
        <v>158.69937521777777</v>
      </c>
      <c r="K83" s="4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70"/>
      <c r="B84" s="170"/>
      <c r="C84" s="170"/>
      <c r="D84" s="170"/>
      <c r="E84" s="170"/>
      <c r="F84" s="170"/>
      <c r="G84" s="170"/>
      <c r="H84" s="170"/>
      <c r="I84" s="170"/>
      <c r="J84" s="171"/>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72"/>
      <c r="B85" s="172"/>
      <c r="C85" s="172"/>
      <c r="D85" s="172"/>
      <c r="E85" s="172"/>
      <c r="F85" s="172"/>
      <c r="G85" s="172"/>
      <c r="H85" s="172"/>
      <c r="I85" s="172"/>
      <c r="J85" s="17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99" t="s">
        <v>52</v>
      </c>
      <c r="B86" s="99"/>
      <c r="C86" s="99"/>
      <c r="D86" s="99"/>
      <c r="E86" s="99"/>
      <c r="F86" s="99"/>
      <c r="G86" s="99"/>
      <c r="H86" s="99"/>
      <c r="I86" s="99"/>
      <c r="J86" s="99"/>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5" customFormat="1" ht="19" customHeight="1" x14ac:dyDescent="0.35">
      <c r="A87" s="99" t="s">
        <v>53</v>
      </c>
      <c r="B87" s="99"/>
      <c r="C87" s="99"/>
      <c r="D87" s="99"/>
      <c r="E87" s="99"/>
      <c r="F87" s="99"/>
      <c r="G87" s="99"/>
      <c r="H87" s="99"/>
      <c r="I87" s="99"/>
      <c r="J87" s="99"/>
      <c r="K87" s="80"/>
    </row>
    <row r="88" spans="1:256" ht="15.75" customHeight="1" x14ac:dyDescent="0.35">
      <c r="A88" s="7" t="s">
        <v>54</v>
      </c>
      <c r="B88" s="149" t="s">
        <v>55</v>
      </c>
      <c r="C88" s="149"/>
      <c r="D88" s="149"/>
      <c r="E88" s="149"/>
      <c r="F88" s="149"/>
      <c r="G88" s="149"/>
      <c r="H88" s="149"/>
      <c r="I88" s="6" t="s">
        <v>88</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43" t="s">
        <v>92</v>
      </c>
      <c r="C89" s="143"/>
      <c r="D89" s="143"/>
      <c r="E89" s="143"/>
      <c r="F89" s="143"/>
      <c r="G89" s="143"/>
      <c r="H89" s="143"/>
      <c r="I89" s="56">
        <f>1/12</f>
        <v>8.3333333333333329E-2</v>
      </c>
      <c r="J89" s="32">
        <f>I24*I89</f>
        <v>200.05333333333331</v>
      </c>
      <c r="K89" s="44"/>
      <c r="L89" s="10"/>
      <c r="M89" s="10"/>
      <c r="N89" s="43"/>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101" t="s">
        <v>91</v>
      </c>
      <c r="C90" s="101"/>
      <c r="D90" s="101"/>
      <c r="E90" s="101"/>
      <c r="F90" s="101"/>
      <c r="G90" s="101"/>
      <c r="H90" s="101"/>
      <c r="I90" s="56">
        <f>(5/30/12)*100%</f>
        <v>1.3888888888888888E-2</v>
      </c>
      <c r="J90" s="32">
        <f>I24*I90</f>
        <v>33.342222222222219</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101" t="s">
        <v>90</v>
      </c>
      <c r="C91" s="101"/>
      <c r="D91" s="101"/>
      <c r="E91" s="101"/>
      <c r="F91" s="101"/>
      <c r="G91" s="101"/>
      <c r="H91" s="101"/>
      <c r="I91" s="56">
        <f>(5/30/12)*0.015*100%</f>
        <v>2.0833333333333332E-4</v>
      </c>
      <c r="J91" s="32">
        <f>I24*I91</f>
        <v>0.50013333333333332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101" t="s">
        <v>96</v>
      </c>
      <c r="C92" s="101"/>
      <c r="D92" s="101"/>
      <c r="E92" s="101"/>
      <c r="F92" s="101"/>
      <c r="G92" s="101"/>
      <c r="H92" s="101"/>
      <c r="I92" s="59">
        <f>(1/12)*0.0178*100%/2</f>
        <v>7.4166666666666662E-4</v>
      </c>
      <c r="J92" s="32">
        <f>I24*I92</f>
        <v>1.7804746666666664</v>
      </c>
      <c r="K92" s="11"/>
      <c r="L92" s="10"/>
      <c r="M92" s="10"/>
      <c r="N92" s="10"/>
      <c r="O92" s="58"/>
      <c r="P92" s="5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101" t="s">
        <v>95</v>
      </c>
      <c r="C93" s="101"/>
      <c r="D93" s="101"/>
      <c r="E93" s="101"/>
      <c r="F93" s="101"/>
      <c r="G93" s="101"/>
      <c r="H93" s="101"/>
      <c r="I93" s="59">
        <f>11.11%*5.28%*50%</f>
        <v>2.9330399999999996E-3</v>
      </c>
      <c r="J93" s="32">
        <f>I24*I93</f>
        <v>7.0411731455999984</v>
      </c>
      <c r="K93" s="11"/>
      <c r="L93" s="61"/>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101" t="s">
        <v>89</v>
      </c>
      <c r="C94" s="101"/>
      <c r="D94" s="101"/>
      <c r="E94" s="101"/>
      <c r="F94" s="101"/>
      <c r="G94" s="101"/>
      <c r="H94" s="101"/>
      <c r="I94" s="56">
        <f>(1/30/12)*100%</f>
        <v>2.7777777777777779E-3</v>
      </c>
      <c r="J94" s="32">
        <f>I24*I94</f>
        <v>6.668444444444444</v>
      </c>
      <c r="K94" s="11"/>
      <c r="L94" s="5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2"/>
      <c r="B95" s="135" t="s">
        <v>97</v>
      </c>
      <c r="C95" s="136"/>
      <c r="D95" s="136"/>
      <c r="E95" s="136"/>
      <c r="F95" s="136"/>
      <c r="G95" s="136"/>
      <c r="H95" s="137"/>
      <c r="I95" s="60">
        <f>SUM(I89:I94)</f>
        <v>0.10388304</v>
      </c>
      <c r="J95" s="40">
        <f>SUM(J89:J94)</f>
        <v>249.38578114559996</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76"/>
      <c r="B96" s="176"/>
      <c r="C96" s="176"/>
      <c r="D96" s="176"/>
      <c r="E96" s="176"/>
      <c r="F96" s="176"/>
      <c r="G96" s="176"/>
      <c r="H96" s="176"/>
      <c r="I96" s="176"/>
      <c r="J96" s="176"/>
      <c r="K96" s="177"/>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99" t="s">
        <v>58</v>
      </c>
      <c r="B98" s="99"/>
      <c r="C98" s="99"/>
      <c r="D98" s="99"/>
      <c r="E98" s="99"/>
      <c r="F98" s="99"/>
      <c r="G98" s="99"/>
      <c r="H98" s="99"/>
      <c r="I98" s="99"/>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49" t="s">
        <v>59</v>
      </c>
      <c r="C99" s="149"/>
      <c r="D99" s="149"/>
      <c r="E99" s="149"/>
      <c r="F99" s="149"/>
      <c r="G99" s="149"/>
      <c r="H99" s="149"/>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66" t="s">
        <v>55</v>
      </c>
      <c r="C100" s="166"/>
      <c r="D100" s="166"/>
      <c r="E100" s="166"/>
      <c r="F100" s="166"/>
      <c r="G100" s="166"/>
      <c r="H100" s="166"/>
      <c r="I100" s="32">
        <f>J95</f>
        <v>249.38578114559996</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66" t="s">
        <v>57</v>
      </c>
      <c r="C101" s="166"/>
      <c r="D101" s="166"/>
      <c r="E101" s="166"/>
      <c r="F101" s="166"/>
      <c r="G101" s="166"/>
      <c r="H101" s="166"/>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100" t="s">
        <v>1</v>
      </c>
      <c r="B102" s="100"/>
      <c r="C102" s="100"/>
      <c r="D102" s="100"/>
      <c r="E102" s="100"/>
      <c r="F102" s="100"/>
      <c r="G102" s="100"/>
      <c r="H102" s="100"/>
      <c r="I102" s="33">
        <f>SUM(I100+I101)</f>
        <v>249.38578114559996</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8"/>
      <c r="B103" s="178"/>
      <c r="C103" s="178"/>
      <c r="D103" s="178"/>
      <c r="E103" s="178"/>
      <c r="F103" s="178"/>
      <c r="G103" s="178"/>
      <c r="H103" s="178"/>
      <c r="I103" s="178"/>
      <c r="J103" s="179"/>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99" t="s">
        <v>60</v>
      </c>
      <c r="B105" s="99"/>
      <c r="C105" s="99"/>
      <c r="D105" s="99"/>
      <c r="E105" s="99"/>
      <c r="F105" s="99"/>
      <c r="G105" s="99"/>
      <c r="H105" s="99"/>
      <c r="I105" s="99"/>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100" t="s">
        <v>61</v>
      </c>
      <c r="C106" s="100"/>
      <c r="D106" s="100"/>
      <c r="E106" s="100"/>
      <c r="F106" s="100"/>
      <c r="G106" s="100"/>
      <c r="H106" s="100"/>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101" t="s">
        <v>145</v>
      </c>
      <c r="C107" s="101"/>
      <c r="D107" s="101"/>
      <c r="E107" s="101"/>
      <c r="F107" s="101"/>
      <c r="G107" s="101"/>
      <c r="H107" s="101"/>
      <c r="I107" s="41">
        <f>'UNIFORME MOTORISTA'!D7</f>
        <v>115.96833333333332</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101" t="s">
        <v>63</v>
      </c>
      <c r="C108" s="101"/>
      <c r="D108" s="101"/>
      <c r="E108" s="101"/>
      <c r="F108" s="101"/>
      <c r="G108" s="101"/>
      <c r="H108" s="101"/>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66" t="s">
        <v>64</v>
      </c>
      <c r="C109" s="166"/>
      <c r="D109" s="166"/>
      <c r="E109" s="166"/>
      <c r="F109" s="166"/>
      <c r="G109" s="166"/>
      <c r="H109" s="166"/>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101" t="s">
        <v>65</v>
      </c>
      <c r="C110" s="101"/>
      <c r="D110" s="101"/>
      <c r="E110" s="101"/>
      <c r="F110" s="101"/>
      <c r="G110" s="101"/>
      <c r="H110" s="101"/>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35" t="s">
        <v>1</v>
      </c>
      <c r="B111" s="136"/>
      <c r="C111" s="136"/>
      <c r="D111" s="136"/>
      <c r="E111" s="136"/>
      <c r="F111" s="136"/>
      <c r="G111" s="136"/>
      <c r="H111" s="137"/>
      <c r="I111" s="38">
        <f>SUM(I107:I110)</f>
        <v>115.96833333333332</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8"/>
      <c r="B112" s="178"/>
      <c r="C112" s="178"/>
      <c r="D112" s="178"/>
      <c r="E112" s="178"/>
      <c r="F112" s="178"/>
      <c r="G112" s="178"/>
      <c r="H112" s="178"/>
      <c r="I112" s="178"/>
      <c r="J112" s="179"/>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8"/>
      <c r="B113" s="178"/>
      <c r="C113" s="178"/>
      <c r="D113" s="178"/>
      <c r="E113" s="178"/>
      <c r="F113" s="178"/>
      <c r="G113" s="178"/>
      <c r="H113" s="178"/>
      <c r="I113" s="178"/>
      <c r="J113" s="179"/>
      <c r="K113" s="10"/>
      <c r="L113" s="10"/>
    </row>
    <row r="114" spans="1:12" s="51" customFormat="1" ht="15.5" x14ac:dyDescent="0.3">
      <c r="A114" s="181" t="s">
        <v>98</v>
      </c>
      <c r="B114" s="182"/>
      <c r="C114" s="182"/>
      <c r="D114" s="182"/>
      <c r="E114" s="182"/>
      <c r="F114" s="182"/>
      <c r="G114" s="182"/>
      <c r="H114" s="183"/>
    </row>
    <row r="115" spans="1:12" s="51" customFormat="1" ht="13" x14ac:dyDescent="0.3">
      <c r="A115" s="184"/>
      <c r="B115" s="184"/>
      <c r="C115" s="184"/>
      <c r="D115" s="184"/>
      <c r="E115" s="184"/>
      <c r="F115" s="184"/>
      <c r="G115" s="184"/>
      <c r="H115" s="184"/>
      <c r="I115" s="184"/>
      <c r="J115" s="184"/>
    </row>
    <row r="116" spans="1:12" s="68" customFormat="1" ht="29" customHeight="1" x14ac:dyDescent="0.35">
      <c r="A116" s="20">
        <v>6</v>
      </c>
      <c r="B116" s="165" t="s">
        <v>99</v>
      </c>
      <c r="C116" s="165"/>
      <c r="D116" s="165"/>
      <c r="E116" s="165"/>
      <c r="F116" s="20" t="s">
        <v>25</v>
      </c>
      <c r="G116" s="185" t="s">
        <v>21</v>
      </c>
      <c r="H116" s="185"/>
    </row>
    <row r="117" spans="1:12" s="68" customFormat="1" x14ac:dyDescent="0.35">
      <c r="A117" s="20" t="s">
        <v>14</v>
      </c>
      <c r="B117" s="165" t="s">
        <v>5</v>
      </c>
      <c r="C117" s="165"/>
      <c r="D117" s="165"/>
      <c r="E117" s="165"/>
      <c r="F117" s="69">
        <v>0.06</v>
      </c>
      <c r="G117" s="180">
        <f>(I24+I72+J83+I102+I111)*F117</f>
        <v>285.13963430596266</v>
      </c>
      <c r="H117" s="180"/>
    </row>
    <row r="118" spans="1:12" s="68" customFormat="1" x14ac:dyDescent="0.35">
      <c r="A118" s="20" t="s">
        <v>15</v>
      </c>
      <c r="B118" s="165" t="s">
        <v>7</v>
      </c>
      <c r="C118" s="165"/>
      <c r="D118" s="165"/>
      <c r="E118" s="165"/>
      <c r="F118" s="69">
        <v>6.7900000000000002E-2</v>
      </c>
      <c r="G118" s="180">
        <f>(I24+I72+J83+I102+I111)*F118</f>
        <v>322.68301948958111</v>
      </c>
      <c r="H118" s="180"/>
    </row>
    <row r="119" spans="1:12" s="68" customFormat="1" x14ac:dyDescent="0.35">
      <c r="A119" s="20" t="s">
        <v>29</v>
      </c>
      <c r="B119" s="165" t="s">
        <v>6</v>
      </c>
      <c r="C119" s="165"/>
      <c r="D119" s="165"/>
      <c r="E119" s="165"/>
      <c r="F119" s="69"/>
      <c r="G119" s="180"/>
      <c r="H119" s="180"/>
    </row>
    <row r="120" spans="1:12" s="68" customFormat="1" x14ac:dyDescent="0.35">
      <c r="A120" s="20"/>
      <c r="B120" s="165" t="s">
        <v>100</v>
      </c>
      <c r="C120" s="165"/>
      <c r="D120" s="165"/>
      <c r="E120" s="165"/>
      <c r="F120" s="65">
        <v>1.6500000000000001E-2</v>
      </c>
      <c r="G120" s="180">
        <f>(I24+I72+J83+I102+I111)*F120</f>
        <v>78.413399434139734</v>
      </c>
      <c r="H120" s="180"/>
      <c r="I120" s="66" t="s">
        <v>101</v>
      </c>
    </row>
    <row r="121" spans="1:12" s="68" customFormat="1" x14ac:dyDescent="0.35">
      <c r="A121" s="20"/>
      <c r="B121" s="165" t="s">
        <v>102</v>
      </c>
      <c r="C121" s="165"/>
      <c r="D121" s="165"/>
      <c r="E121" s="165"/>
      <c r="F121" s="65">
        <v>7.5999999999999998E-2</v>
      </c>
      <c r="G121" s="180">
        <f>(I24+I72+J83+I102+I111)*F121</f>
        <v>361.17687012088601</v>
      </c>
      <c r="H121" s="180"/>
      <c r="I121" s="66" t="s">
        <v>101</v>
      </c>
    </row>
    <row r="122" spans="1:12" s="68" customFormat="1" x14ac:dyDescent="0.35">
      <c r="A122" s="20"/>
      <c r="B122" s="165" t="s">
        <v>103</v>
      </c>
      <c r="C122" s="165"/>
      <c r="D122" s="165"/>
      <c r="E122" s="165"/>
      <c r="F122" s="69"/>
      <c r="G122" s="180"/>
      <c r="H122" s="180"/>
    </row>
    <row r="123" spans="1:12" s="68" customFormat="1" x14ac:dyDescent="0.35">
      <c r="A123" s="20"/>
      <c r="B123" s="165" t="s">
        <v>147</v>
      </c>
      <c r="C123" s="165"/>
      <c r="D123" s="165"/>
      <c r="E123" s="165"/>
      <c r="F123" s="65">
        <v>0.05</v>
      </c>
      <c r="G123" s="180">
        <f>(I24+I72+J83+I102+I111)*F123</f>
        <v>237.61636192163556</v>
      </c>
      <c r="H123" s="180"/>
    </row>
    <row r="124" spans="1:12" s="68" customFormat="1" x14ac:dyDescent="0.35">
      <c r="A124" s="20"/>
      <c r="B124" s="165" t="s">
        <v>97</v>
      </c>
      <c r="C124" s="165"/>
      <c r="D124" s="165"/>
      <c r="E124" s="165"/>
      <c r="G124" s="180"/>
      <c r="H124" s="180"/>
    </row>
    <row r="125" spans="1:12" s="68" customFormat="1" x14ac:dyDescent="0.35">
      <c r="A125" s="185" t="s">
        <v>104</v>
      </c>
      <c r="B125" s="185"/>
      <c r="C125" s="185"/>
      <c r="D125" s="185"/>
      <c r="E125" s="185"/>
      <c r="F125" s="67">
        <f>SUM(F117:F123)</f>
        <v>0.27040000000000003</v>
      </c>
      <c r="G125" s="186">
        <f>SUM(G117:H123)</f>
        <v>1285.0292852722052</v>
      </c>
      <c r="H125" s="186"/>
    </row>
    <row r="126" spans="1:12" ht="15" customHeight="1" x14ac:dyDescent="0.35">
      <c r="A126" s="10"/>
      <c r="B126" s="10"/>
      <c r="C126" s="10"/>
      <c r="D126" s="10"/>
      <c r="E126" s="10"/>
      <c r="F126" s="10"/>
      <c r="G126" s="45"/>
      <c r="H126" s="45"/>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1" customFormat="1" ht="15.5" x14ac:dyDescent="0.3">
      <c r="A129" s="187" t="s">
        <v>105</v>
      </c>
      <c r="B129" s="188"/>
      <c r="C129" s="188"/>
      <c r="D129" s="188"/>
      <c r="E129" s="188"/>
      <c r="F129" s="188"/>
      <c r="G129" s="188"/>
      <c r="H129" s="188"/>
    </row>
    <row r="130" spans="1:9" s="51" customFormat="1" ht="13" x14ac:dyDescent="0.3">
      <c r="A130" s="184"/>
      <c r="B130" s="184"/>
      <c r="C130" s="184"/>
      <c r="D130" s="184"/>
      <c r="E130" s="184"/>
      <c r="F130" s="184"/>
      <c r="G130" s="184"/>
      <c r="H130" s="184"/>
      <c r="I130" s="184"/>
    </row>
    <row r="131" spans="1:9" customFormat="1" x14ac:dyDescent="0.35">
      <c r="A131" s="20"/>
      <c r="B131" s="185" t="s">
        <v>67</v>
      </c>
      <c r="C131" s="185"/>
      <c r="D131" s="185"/>
      <c r="E131" s="185"/>
      <c r="F131" s="185"/>
      <c r="G131" s="185"/>
      <c r="H131" s="20" t="s">
        <v>21</v>
      </c>
    </row>
    <row r="132" spans="1:9" customFormat="1" x14ac:dyDescent="0.35">
      <c r="A132" s="20" t="s">
        <v>14</v>
      </c>
      <c r="B132" s="189" t="s">
        <v>68</v>
      </c>
      <c r="C132" s="189"/>
      <c r="D132" s="189"/>
      <c r="E132" s="189"/>
      <c r="F132" s="189"/>
      <c r="G132" s="189"/>
      <c r="H132" s="71">
        <f>I24</f>
        <v>2400.64</v>
      </c>
    </row>
    <row r="133" spans="1:9" customFormat="1" x14ac:dyDescent="0.35">
      <c r="A133" s="20" t="s">
        <v>15</v>
      </c>
      <c r="B133" s="189" t="s">
        <v>106</v>
      </c>
      <c r="C133" s="189"/>
      <c r="D133" s="189"/>
      <c r="E133" s="189"/>
      <c r="F133" s="189"/>
      <c r="G133" s="189"/>
      <c r="H133" s="71">
        <f>I72</f>
        <v>1827.6337487360001</v>
      </c>
    </row>
    <row r="134" spans="1:9" customFormat="1" x14ac:dyDescent="0.35">
      <c r="A134" s="20" t="s">
        <v>29</v>
      </c>
      <c r="B134" s="189" t="s">
        <v>49</v>
      </c>
      <c r="C134" s="189"/>
      <c r="D134" s="189"/>
      <c r="E134" s="189"/>
      <c r="F134" s="189"/>
      <c r="G134" s="189"/>
      <c r="H134" s="71">
        <f>J83</f>
        <v>158.69937521777777</v>
      </c>
    </row>
    <row r="135" spans="1:9" customFormat="1" x14ac:dyDescent="0.35">
      <c r="A135" s="20" t="s">
        <v>32</v>
      </c>
      <c r="B135" s="192" t="s">
        <v>52</v>
      </c>
      <c r="C135" s="192"/>
      <c r="D135" s="192"/>
      <c r="E135" s="192"/>
      <c r="F135" s="192"/>
      <c r="G135" s="192"/>
      <c r="H135" s="71">
        <f>I102</f>
        <v>249.38578114559996</v>
      </c>
    </row>
    <row r="136" spans="1:9" customFormat="1" x14ac:dyDescent="0.35">
      <c r="A136" s="20" t="s">
        <v>8</v>
      </c>
      <c r="B136" s="189" t="s">
        <v>107</v>
      </c>
      <c r="C136" s="189"/>
      <c r="D136" s="189"/>
      <c r="E136" s="189"/>
      <c r="F136" s="189"/>
      <c r="G136" s="189"/>
      <c r="H136" s="81">
        <f>I111</f>
        <v>115.96833333333332</v>
      </c>
    </row>
    <row r="137" spans="1:9" customFormat="1" ht="13" customHeight="1" x14ac:dyDescent="0.35">
      <c r="A137" s="185" t="s">
        <v>108</v>
      </c>
      <c r="B137" s="185"/>
      <c r="C137" s="185"/>
      <c r="D137" s="185"/>
      <c r="E137" s="185"/>
      <c r="F137" s="185"/>
      <c r="G137" s="185"/>
      <c r="H137" s="72">
        <f>SUM(H132:H136)</f>
        <v>4752.3272384327111</v>
      </c>
    </row>
    <row r="138" spans="1:9" customFormat="1" x14ac:dyDescent="0.35">
      <c r="A138" s="20" t="s">
        <v>35</v>
      </c>
      <c r="B138" s="189" t="s">
        <v>109</v>
      </c>
      <c r="C138" s="189"/>
      <c r="D138" s="189"/>
      <c r="E138" s="189"/>
      <c r="F138" s="189"/>
      <c r="G138" s="189"/>
      <c r="H138" s="71">
        <f>G125</f>
        <v>1285.0292852722052</v>
      </c>
    </row>
    <row r="139" spans="1:9" customFormat="1" ht="13" customHeight="1" x14ac:dyDescent="0.35">
      <c r="A139" s="185" t="s">
        <v>110</v>
      </c>
      <c r="B139" s="185"/>
      <c r="C139" s="185"/>
      <c r="D139" s="185"/>
      <c r="E139" s="185"/>
      <c r="F139" s="185"/>
      <c r="G139" s="185"/>
      <c r="H139" s="73">
        <f>H137+H138</f>
        <v>6037.3565237049161</v>
      </c>
    </row>
    <row r="140" spans="1:9" s="51" customFormat="1" ht="13" customHeight="1" x14ac:dyDescent="0.3">
      <c r="A140" s="190" t="s">
        <v>111</v>
      </c>
      <c r="B140" s="190"/>
      <c r="C140" s="190"/>
      <c r="D140" s="190"/>
      <c r="E140" s="190"/>
      <c r="F140" s="190"/>
      <c r="G140" s="190"/>
      <c r="H140" s="74">
        <f>12*H139</f>
        <v>72448.278284458996</v>
      </c>
    </row>
    <row r="141" spans="1:9" s="70" customFormat="1" ht="15" customHeight="1" x14ac:dyDescent="0.3">
      <c r="A141" s="191" t="s">
        <v>112</v>
      </c>
      <c r="B141" s="191"/>
      <c r="C141" s="191"/>
      <c r="D141" s="191"/>
      <c r="E141" s="191"/>
      <c r="F141" s="191"/>
      <c r="G141" s="191"/>
      <c r="H141" s="191"/>
    </row>
    <row r="142" spans="1:9" s="70" customFormat="1" ht="121" customHeight="1" x14ac:dyDescent="0.3">
      <c r="A142" s="192" t="s">
        <v>113</v>
      </c>
      <c r="B142" s="192"/>
      <c r="C142" s="192"/>
      <c r="D142" s="192"/>
      <c r="E142" s="192"/>
      <c r="F142" s="192"/>
      <c r="G142" s="192"/>
      <c r="H142" s="192"/>
    </row>
    <row r="143" spans="1:9" x14ac:dyDescent="0.35">
      <c r="A143" s="27"/>
      <c r="B143" s="27"/>
      <c r="C143" s="27"/>
      <c r="D143" s="27"/>
      <c r="E143" s="27"/>
      <c r="F143" s="27"/>
      <c r="G143" s="27"/>
      <c r="H143" s="27"/>
    </row>
  </sheetData>
  <mergeCells count="140">
    <mergeCell ref="A137:G137"/>
    <mergeCell ref="B138:G138"/>
    <mergeCell ref="A139:G139"/>
    <mergeCell ref="A140:G140"/>
    <mergeCell ref="A141:H141"/>
    <mergeCell ref="A142:H142"/>
    <mergeCell ref="B131:G131"/>
    <mergeCell ref="B132:G132"/>
    <mergeCell ref="B133:G133"/>
    <mergeCell ref="B134:G134"/>
    <mergeCell ref="B135:G135"/>
    <mergeCell ref="B136:G136"/>
    <mergeCell ref="B124:E124"/>
    <mergeCell ref="G124:H124"/>
    <mergeCell ref="A125:E125"/>
    <mergeCell ref="G125:H125"/>
    <mergeCell ref="A129:H129"/>
    <mergeCell ref="A130:I130"/>
    <mergeCell ref="B121:E121"/>
    <mergeCell ref="G121:H121"/>
    <mergeCell ref="B122:E122"/>
    <mergeCell ref="G122:H122"/>
    <mergeCell ref="B123:E123"/>
    <mergeCell ref="G123:H123"/>
    <mergeCell ref="B118:E118"/>
    <mergeCell ref="G118:H118"/>
    <mergeCell ref="B119:E119"/>
    <mergeCell ref="G119:H119"/>
    <mergeCell ref="B120:E120"/>
    <mergeCell ref="G120:H120"/>
    <mergeCell ref="A112:J113"/>
    <mergeCell ref="A114:H114"/>
    <mergeCell ref="A115:J115"/>
    <mergeCell ref="B116:E116"/>
    <mergeCell ref="G116:H116"/>
    <mergeCell ref="B117:E117"/>
    <mergeCell ref="G117:H117"/>
    <mergeCell ref="B106:H106"/>
    <mergeCell ref="B107:H107"/>
    <mergeCell ref="B108:H108"/>
    <mergeCell ref="B109:H109"/>
    <mergeCell ref="B110:H110"/>
    <mergeCell ref="A111:H111"/>
    <mergeCell ref="B99:H99"/>
    <mergeCell ref="B100:H100"/>
    <mergeCell ref="B101:H101"/>
    <mergeCell ref="A102:H102"/>
    <mergeCell ref="A103:J104"/>
    <mergeCell ref="A105:I105"/>
    <mergeCell ref="B92:H92"/>
    <mergeCell ref="B93:H93"/>
    <mergeCell ref="B94:H94"/>
    <mergeCell ref="B95:H95"/>
    <mergeCell ref="A96:K97"/>
    <mergeCell ref="A98:I98"/>
    <mergeCell ref="A86:J86"/>
    <mergeCell ref="A87:J87"/>
    <mergeCell ref="B88:H88"/>
    <mergeCell ref="B89:H89"/>
    <mergeCell ref="B90:H90"/>
    <mergeCell ref="B91:H91"/>
    <mergeCell ref="B79:H79"/>
    <mergeCell ref="B80:H80"/>
    <mergeCell ref="B81:H81"/>
    <mergeCell ref="B82:H82"/>
    <mergeCell ref="B83:H83"/>
    <mergeCell ref="A84:J85"/>
    <mergeCell ref="A72:H72"/>
    <mergeCell ref="A73:K74"/>
    <mergeCell ref="A75:J75"/>
    <mergeCell ref="B76:H76"/>
    <mergeCell ref="B77:H77"/>
    <mergeCell ref="B78:H78"/>
    <mergeCell ref="A65:J66"/>
    <mergeCell ref="A67:I67"/>
    <mergeCell ref="B68:H68"/>
    <mergeCell ref="B69:H69"/>
    <mergeCell ref="B70:H70"/>
    <mergeCell ref="B71:H71"/>
    <mergeCell ref="B62:G62"/>
    <mergeCell ref="B63:H63"/>
    <mergeCell ref="A64:I64"/>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workbookViewId="0">
      <selection activeCell="R12" sqref="R1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7"/>
    </row>
    <row r="2" spans="1:256" x14ac:dyDescent="0.35">
      <c r="A2" s="9"/>
      <c r="B2" s="9"/>
      <c r="C2" s="9"/>
      <c r="D2" s="9"/>
      <c r="E2" s="10"/>
      <c r="F2" s="10"/>
      <c r="G2" s="10"/>
      <c r="J2" s="118"/>
    </row>
    <row r="3" spans="1:256" x14ac:dyDescent="0.35">
      <c r="A3" s="119" t="s">
        <v>0</v>
      </c>
      <c r="B3" s="119"/>
      <c r="C3" s="119"/>
      <c r="D3" s="119"/>
      <c r="E3" s="119"/>
      <c r="F3" s="119"/>
      <c r="G3" s="119"/>
      <c r="H3" s="119"/>
      <c r="I3" s="119"/>
      <c r="J3" s="118"/>
    </row>
    <row r="4" spans="1:256" x14ac:dyDescent="0.35">
      <c r="A4" s="120" t="s">
        <v>129</v>
      </c>
      <c r="B4" s="120"/>
      <c r="C4" s="120"/>
      <c r="D4" s="120"/>
      <c r="E4" s="120"/>
      <c r="F4" s="120"/>
      <c r="G4" s="120"/>
      <c r="H4" s="120"/>
      <c r="I4" s="120"/>
      <c r="J4" s="118"/>
    </row>
    <row r="5" spans="1:256" x14ac:dyDescent="0.35">
      <c r="A5" s="121" t="s">
        <v>9</v>
      </c>
      <c r="B5" s="121"/>
      <c r="C5" s="121"/>
      <c r="D5" s="121"/>
      <c r="E5" s="121"/>
      <c r="F5" s="121"/>
      <c r="G5" s="121"/>
      <c r="H5" s="121"/>
      <c r="I5" s="121"/>
      <c r="J5" s="118"/>
    </row>
    <row r="6" spans="1:256" x14ac:dyDescent="0.35">
      <c r="A6" s="122" t="s">
        <v>153</v>
      </c>
      <c r="B6" s="122"/>
      <c r="C6" s="122"/>
      <c r="D6" s="122"/>
      <c r="E6" s="122"/>
      <c r="F6" s="122"/>
      <c r="G6" s="122"/>
      <c r="H6" s="122"/>
      <c r="I6" s="122"/>
      <c r="J6" s="118"/>
    </row>
    <row r="7" spans="1:256" x14ac:dyDescent="0.35">
      <c r="A7" s="16"/>
      <c r="B7" s="16"/>
      <c r="C7" s="16"/>
      <c r="D7" s="16"/>
      <c r="E7" s="16"/>
      <c r="F7" s="16"/>
      <c r="G7" s="16"/>
      <c r="H7" s="17"/>
      <c r="I7" s="18"/>
      <c r="J7" s="118"/>
    </row>
    <row r="8" spans="1:256" customFormat="1" ht="14.5" customHeight="1" x14ac:dyDescent="0.35">
      <c r="A8" s="123" t="s">
        <v>114</v>
      </c>
      <c r="B8" s="123"/>
      <c r="C8" s="123"/>
      <c r="D8" s="123"/>
      <c r="E8" s="123"/>
      <c r="F8" s="123"/>
      <c r="G8" s="123"/>
      <c r="H8" s="123"/>
      <c r="I8" s="123"/>
      <c r="J8" s="118"/>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4" t="s">
        <v>80</v>
      </c>
      <c r="B9" s="124"/>
      <c r="C9" s="124"/>
      <c r="D9" s="124"/>
      <c r="E9" s="124"/>
      <c r="F9" s="124"/>
      <c r="G9" s="124"/>
      <c r="H9" s="124"/>
      <c r="I9" s="124"/>
      <c r="J9" s="118"/>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9" t="s">
        <v>75</v>
      </c>
      <c r="B10" s="99"/>
      <c r="C10" s="99"/>
      <c r="D10" s="99"/>
      <c r="E10" s="99"/>
      <c r="F10" s="99"/>
      <c r="G10" s="99"/>
      <c r="H10" s="99"/>
      <c r="I10" s="99"/>
      <c r="J10" s="118"/>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5"/>
      <c r="B11" s="125"/>
      <c r="C11" s="125"/>
      <c r="D11" s="125"/>
      <c r="E11" s="125"/>
      <c r="F11" s="125"/>
      <c r="G11" s="125"/>
      <c r="H11" s="125"/>
      <c r="I11" s="125"/>
      <c r="J11" s="118"/>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6"/>
      <c r="B12" s="126"/>
      <c r="C12" s="126"/>
      <c r="D12" s="126"/>
      <c r="E12" s="126"/>
      <c r="F12" s="126"/>
      <c r="G12" s="126"/>
      <c r="H12" s="126"/>
      <c r="I12" s="126"/>
      <c r="J12" s="118"/>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7" t="s">
        <v>69</v>
      </c>
      <c r="B13" s="127"/>
      <c r="C13" s="127"/>
      <c r="D13" s="127"/>
      <c r="E13" s="127"/>
      <c r="F13" s="127"/>
      <c r="G13" s="127"/>
      <c r="H13" s="127"/>
      <c r="I13" s="127"/>
      <c r="J13" s="118"/>
    </row>
    <row r="14" spans="1:256" customFormat="1" ht="14.5" customHeight="1" x14ac:dyDescent="0.35">
      <c r="A14" s="20" t="s">
        <v>14</v>
      </c>
      <c r="B14" s="102" t="s">
        <v>70</v>
      </c>
      <c r="C14" s="103"/>
      <c r="D14" s="103"/>
      <c r="E14" s="103"/>
      <c r="F14" s="104"/>
      <c r="G14" s="105" t="s">
        <v>71</v>
      </c>
      <c r="H14" s="106"/>
      <c r="I14" s="107"/>
      <c r="J14" s="118"/>
    </row>
    <row r="15" spans="1:256" customFormat="1" x14ac:dyDescent="0.35">
      <c r="A15" s="20" t="s">
        <v>15</v>
      </c>
      <c r="B15" s="108" t="s">
        <v>72</v>
      </c>
      <c r="C15" s="109"/>
      <c r="D15" s="109"/>
      <c r="E15" s="109"/>
      <c r="F15" s="110"/>
      <c r="G15" s="111" t="s">
        <v>151</v>
      </c>
      <c r="H15" s="112"/>
      <c r="I15" s="113"/>
      <c r="J15" s="118"/>
    </row>
    <row r="16" spans="1:256" customFormat="1" ht="14.5" customHeight="1" x14ac:dyDescent="0.35">
      <c r="A16" s="20" t="s">
        <v>29</v>
      </c>
      <c r="B16" s="102" t="s">
        <v>73</v>
      </c>
      <c r="C16" s="103"/>
      <c r="D16" s="103"/>
      <c r="E16" s="103"/>
      <c r="F16" s="104"/>
      <c r="G16" s="114">
        <v>24</v>
      </c>
      <c r="H16" s="115"/>
      <c r="I16" s="116"/>
      <c r="J16" s="118"/>
    </row>
    <row r="17" spans="1:256" customFormat="1" ht="15" customHeight="1" x14ac:dyDescent="0.35">
      <c r="A17" s="20" t="s">
        <v>32</v>
      </c>
      <c r="B17" s="93" t="s">
        <v>74</v>
      </c>
      <c r="C17" s="93"/>
      <c r="D17" s="93"/>
      <c r="E17" s="93"/>
      <c r="F17" s="93"/>
      <c r="G17" s="94">
        <v>45292</v>
      </c>
      <c r="H17" s="95"/>
      <c r="I17" s="96"/>
      <c r="J17" s="118"/>
    </row>
    <row r="18" spans="1:256" x14ac:dyDescent="0.35">
      <c r="A18" s="97"/>
      <c r="B18" s="97"/>
      <c r="C18" s="97"/>
      <c r="D18" s="97"/>
      <c r="E18" s="97"/>
      <c r="F18" s="97"/>
      <c r="G18" s="97"/>
      <c r="H18" s="97"/>
      <c r="I18" s="97"/>
      <c r="J18" s="98"/>
    </row>
    <row r="19" spans="1:256" x14ac:dyDescent="0.35">
      <c r="A19" s="97"/>
      <c r="B19" s="97"/>
      <c r="C19" s="97"/>
      <c r="D19" s="97"/>
      <c r="E19" s="97"/>
      <c r="F19" s="97"/>
      <c r="G19" s="97"/>
      <c r="H19" s="97"/>
      <c r="I19" s="97"/>
      <c r="J19" s="98"/>
    </row>
    <row r="20" spans="1:256" x14ac:dyDescent="0.35">
      <c r="A20" s="99" t="s">
        <v>10</v>
      </c>
      <c r="B20" s="99"/>
      <c r="C20" s="99"/>
      <c r="D20" s="99"/>
      <c r="E20" s="99"/>
      <c r="F20" s="99"/>
      <c r="G20" s="99"/>
      <c r="H20" s="99"/>
      <c r="I20" s="99"/>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158</v>
      </c>
      <c r="C22" s="101"/>
      <c r="D22" s="101"/>
      <c r="E22" s="101"/>
      <c r="F22" s="101"/>
      <c r="G22" s="101"/>
      <c r="H22" s="101"/>
      <c r="I22" s="28">
        <v>2686.73</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3" t="s">
        <v>156</v>
      </c>
      <c r="C23" s="143"/>
      <c r="D23" s="143"/>
      <c r="E23" s="143"/>
      <c r="F23" s="143"/>
      <c r="G23" s="143"/>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2686.73</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4" t="s">
        <v>16</v>
      </c>
      <c r="B25" s="144"/>
      <c r="C25" s="144"/>
      <c r="D25" s="144"/>
      <c r="E25" s="144"/>
      <c r="F25" s="144"/>
      <c r="G25" s="144"/>
      <c r="H25" s="144"/>
      <c r="I25" s="14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5"/>
      <c r="B26" s="145"/>
      <c r="C26" s="145"/>
      <c r="D26" s="145"/>
      <c r="E26" s="145"/>
      <c r="F26" s="145"/>
      <c r="G26" s="145"/>
      <c r="H26" s="145"/>
      <c r="I26" s="145"/>
      <c r="J26" s="14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7"/>
      <c r="B27" s="147"/>
      <c r="C27" s="147"/>
      <c r="D27" s="147"/>
      <c r="E27" s="147"/>
      <c r="F27" s="147"/>
      <c r="G27" s="147"/>
      <c r="H27" s="147"/>
      <c r="I27" s="147"/>
      <c r="J27" s="14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9" t="s">
        <v>18</v>
      </c>
      <c r="B29" s="149"/>
      <c r="C29" s="149"/>
      <c r="D29" s="149"/>
      <c r="E29" s="149"/>
      <c r="F29" s="149"/>
      <c r="G29" s="149"/>
      <c r="H29" s="149"/>
      <c r="I29" s="149"/>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9" t="s">
        <v>115</v>
      </c>
      <c r="C31" s="130"/>
      <c r="D31" s="130"/>
      <c r="E31" s="130"/>
      <c r="F31" s="130"/>
      <c r="G31" s="131"/>
      <c r="H31" s="23">
        <v>8.3299999999999999E-2</v>
      </c>
      <c r="I31" s="34">
        <f>I24*H31</f>
        <v>223.804609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2" t="s">
        <v>116</v>
      </c>
      <c r="C32" s="133"/>
      <c r="D32" s="133"/>
      <c r="E32" s="133"/>
      <c r="F32" s="133"/>
      <c r="G32" s="134"/>
      <c r="H32" s="23">
        <v>0.121</v>
      </c>
      <c r="I32" s="34">
        <f>I24*H32</f>
        <v>325.09433000000001</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5" t="s">
        <v>1</v>
      </c>
      <c r="B33" s="136"/>
      <c r="C33" s="136"/>
      <c r="D33" s="136"/>
      <c r="E33" s="136"/>
      <c r="F33" s="136"/>
      <c r="G33" s="137"/>
      <c r="H33" s="64">
        <f>SUM(H31:H32)</f>
        <v>0.20429999999999998</v>
      </c>
      <c r="I33" s="33">
        <f>SUM(I31+I32)</f>
        <v>548.89893900000004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8" t="s">
        <v>22</v>
      </c>
      <c r="B34" s="138"/>
      <c r="C34" s="138"/>
      <c r="D34" s="138"/>
      <c r="E34" s="138"/>
      <c r="F34" s="138"/>
      <c r="G34" s="138"/>
      <c r="H34" s="138"/>
      <c r="I34" s="13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9"/>
      <c r="B35" s="139"/>
      <c r="C35" s="139"/>
      <c r="D35" s="139"/>
      <c r="E35" s="139"/>
      <c r="F35" s="139"/>
      <c r="G35" s="139"/>
      <c r="H35" s="139"/>
      <c r="I35" s="139"/>
      <c r="J35" s="14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1"/>
      <c r="B36" s="141"/>
      <c r="C36" s="141"/>
      <c r="D36" s="141"/>
      <c r="E36" s="141"/>
      <c r="F36" s="141"/>
      <c r="G36" s="141"/>
      <c r="H36" s="141"/>
      <c r="I36" s="141"/>
      <c r="J36" s="14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9" t="s">
        <v>77</v>
      </c>
      <c r="B37" s="99"/>
      <c r="C37" s="99"/>
      <c r="D37" s="99"/>
      <c r="E37" s="99"/>
      <c r="F37" s="99"/>
      <c r="G37" s="99"/>
      <c r="H37" s="99"/>
      <c r="I37" s="99"/>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647.12578780000013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80.890723475000016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3" t="s">
        <v>76</v>
      </c>
      <c r="C41" s="153"/>
      <c r="D41" s="5" t="s">
        <v>30</v>
      </c>
      <c r="E41" s="29">
        <v>0.03</v>
      </c>
      <c r="F41" s="5" t="s">
        <v>31</v>
      </c>
      <c r="G41" s="30">
        <v>1</v>
      </c>
      <c r="H41" s="23">
        <f>ROUND((E41*G41),6)</f>
        <v>0.03</v>
      </c>
      <c r="I41" s="32">
        <f>(I24+I33)*H41</f>
        <v>97.068868170000002</v>
      </c>
      <c r="J41" s="39" t="s">
        <v>81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48.534434085000001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32.356289390000001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19.413773634000002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6.4712578780000003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0"/>
      <c r="B46" s="151"/>
      <c r="C46" s="151"/>
      <c r="D46" s="151"/>
      <c r="E46" s="151"/>
      <c r="F46" s="151"/>
      <c r="G46" s="152"/>
      <c r="H46" s="47">
        <f>SUM(H39:H45)</f>
        <v>0.28800000000000003</v>
      </c>
      <c r="I46" s="28">
        <f>SUM(I39:I45)</f>
        <v>931.86113443200009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258.85031512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9" t="s">
        <v>1</v>
      </c>
      <c r="B48" s="149"/>
      <c r="C48" s="149"/>
      <c r="D48" s="149"/>
      <c r="E48" s="149"/>
      <c r="F48" s="149"/>
      <c r="G48" s="149"/>
      <c r="H48" s="53">
        <f>H46+H47</f>
        <v>0.36800000000000005</v>
      </c>
      <c r="I48" s="33">
        <f>I46+I47</f>
        <v>1190.711449552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8" t="s">
        <v>78</v>
      </c>
      <c r="B49" s="138"/>
      <c r="C49" s="138"/>
      <c r="D49" s="138"/>
      <c r="E49" s="138"/>
      <c r="F49" s="138"/>
      <c r="G49" s="138"/>
      <c r="H49" s="138"/>
      <c r="I49" s="13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6"/>
      <c r="B50" s="156"/>
      <c r="C50" s="156"/>
      <c r="D50" s="156"/>
      <c r="E50" s="156"/>
      <c r="F50" s="156"/>
      <c r="G50" s="156"/>
      <c r="H50" s="156"/>
      <c r="I50" s="156"/>
      <c r="J50" s="157"/>
    </row>
    <row r="51" spans="1:256" s="2" customFormat="1" ht="15.5" x14ac:dyDescent="0.35">
      <c r="A51" s="158"/>
      <c r="B51" s="158"/>
      <c r="C51" s="158"/>
      <c r="D51" s="158"/>
      <c r="E51" s="158"/>
      <c r="F51" s="158"/>
      <c r="G51" s="158"/>
      <c r="H51" s="158"/>
      <c r="I51" s="158"/>
      <c r="J51" s="159"/>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143</v>
      </c>
      <c r="C54" s="101"/>
      <c r="D54" s="101"/>
      <c r="E54" s="101"/>
      <c r="F54" s="101"/>
      <c r="G54" s="101"/>
      <c r="H54" s="101"/>
      <c r="I54" s="24">
        <f>(5*2*22)-(I22/100)*6</f>
        <v>58.796199999999999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7">
        <v>4.95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5" t="s">
        <v>82</v>
      </c>
      <c r="C58" s="155"/>
      <c r="D58" s="155"/>
      <c r="E58" s="155"/>
      <c r="F58" s="155"/>
      <c r="G58" s="155"/>
      <c r="H58" s="92">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144</v>
      </c>
      <c r="C59" s="101"/>
      <c r="D59" s="101"/>
      <c r="E59" s="101"/>
      <c r="F59" s="101"/>
      <c r="G59" s="101"/>
      <c r="H59" s="101"/>
      <c r="I59" s="32">
        <f>H60*H61</f>
        <v>352</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4.5" customHeight="1" x14ac:dyDescent="0.35">
      <c r="A60" s="4"/>
      <c r="B60" s="154" t="s">
        <v>159</v>
      </c>
      <c r="C60" s="154"/>
      <c r="D60" s="154"/>
      <c r="E60" s="154"/>
      <c r="F60" s="154"/>
      <c r="G60" s="154"/>
      <c r="H60" s="37">
        <v>16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44</v>
      </c>
      <c r="C61" s="154"/>
      <c r="D61" s="154"/>
      <c r="E61" s="154"/>
      <c r="F61" s="154"/>
      <c r="G61" s="154"/>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45</v>
      </c>
      <c r="C62" s="154"/>
      <c r="D62" s="154"/>
      <c r="E62" s="154"/>
      <c r="F62" s="154"/>
      <c r="G62" s="154"/>
      <c r="H62" s="197">
        <v>2</v>
      </c>
      <c r="I62" s="24">
        <f>H62</f>
        <v>2</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146</v>
      </c>
      <c r="C63" s="101"/>
      <c r="D63" s="101"/>
      <c r="E63" s="101"/>
      <c r="F63" s="101"/>
      <c r="G63" s="101"/>
      <c r="H63" s="101"/>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9" t="s">
        <v>1</v>
      </c>
      <c r="C64" s="149"/>
      <c r="D64" s="149"/>
      <c r="E64" s="149"/>
      <c r="F64" s="149"/>
      <c r="G64" s="149"/>
      <c r="H64" s="149"/>
      <c r="I64" s="8">
        <f>(I54+I59)-I62</f>
        <v>408.7962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4" t="s">
        <v>46</v>
      </c>
      <c r="B65" s="164"/>
      <c r="C65" s="164"/>
      <c r="D65" s="164"/>
      <c r="E65" s="164"/>
      <c r="F65" s="164"/>
      <c r="G65" s="164"/>
      <c r="H65" s="164"/>
      <c r="I65" s="16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60"/>
      <c r="B66" s="160"/>
      <c r="C66" s="160"/>
      <c r="D66" s="160"/>
      <c r="E66" s="160"/>
      <c r="F66" s="160"/>
      <c r="G66" s="160"/>
      <c r="H66" s="160"/>
      <c r="I66" s="160"/>
      <c r="J66" s="16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2"/>
      <c r="B67" s="162"/>
      <c r="C67" s="162"/>
      <c r="D67" s="162"/>
      <c r="E67" s="162"/>
      <c r="F67" s="162"/>
      <c r="G67" s="162"/>
      <c r="H67" s="162"/>
      <c r="I67" s="162"/>
      <c r="J67" s="163"/>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9" t="s">
        <v>79</v>
      </c>
      <c r="B68" s="99"/>
      <c r="C68" s="99"/>
      <c r="D68" s="99"/>
      <c r="E68" s="99"/>
      <c r="F68" s="99"/>
      <c r="G68" s="99"/>
      <c r="H68" s="99"/>
      <c r="I68" s="99"/>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548.89893900000004</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1190.711449552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408.7962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8">
        <f>SUM(I70+I71+I72)</f>
        <v>2148.4065885520004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4"/>
      <c r="B74" s="174"/>
      <c r="C74" s="174"/>
      <c r="D74" s="174"/>
      <c r="E74" s="174"/>
      <c r="F74" s="174"/>
      <c r="G74" s="174"/>
      <c r="H74" s="174"/>
      <c r="I74" s="174"/>
      <c r="J74" s="174"/>
      <c r="K74" s="175"/>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4"/>
      <c r="B75" s="174"/>
      <c r="C75" s="174"/>
      <c r="D75" s="174"/>
      <c r="E75" s="174"/>
      <c r="F75" s="174"/>
      <c r="G75" s="174"/>
      <c r="H75" s="174"/>
      <c r="I75" s="174"/>
      <c r="J75" s="174"/>
      <c r="K75" s="175"/>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8" t="s">
        <v>49</v>
      </c>
      <c r="B76" s="128"/>
      <c r="C76" s="128"/>
      <c r="D76" s="128"/>
      <c r="E76" s="128"/>
      <c r="F76" s="128"/>
      <c r="G76" s="128"/>
      <c r="H76" s="128"/>
      <c r="I76" s="128"/>
      <c r="J76" s="128"/>
      <c r="K76" s="15"/>
    </row>
    <row r="77" spans="1:256" x14ac:dyDescent="0.35">
      <c r="A77" s="6">
        <v>3</v>
      </c>
      <c r="B77" s="149" t="s">
        <v>50</v>
      </c>
      <c r="C77" s="149"/>
      <c r="D77" s="149"/>
      <c r="E77" s="149"/>
      <c r="F77" s="149"/>
      <c r="G77" s="149"/>
      <c r="H77" s="149"/>
      <c r="I77" s="6" t="s">
        <v>86</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93</v>
      </c>
      <c r="C78" s="101"/>
      <c r="D78" s="101"/>
      <c r="E78" s="101"/>
      <c r="F78" s="101"/>
      <c r="G78" s="101"/>
      <c r="H78" s="101"/>
      <c r="I78" s="26">
        <f>(1/12*0.05*100%)</f>
        <v>4.1666666666666666E-3</v>
      </c>
      <c r="J78" s="32">
        <f>I24*I78</f>
        <v>11.194708333333333</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7" t="s">
        <v>83</v>
      </c>
      <c r="C79" s="168"/>
      <c r="D79" s="168"/>
      <c r="E79" s="168"/>
      <c r="F79" s="168"/>
      <c r="G79" s="168"/>
      <c r="H79" s="169"/>
      <c r="I79" s="49">
        <f>(8%*0.42%)</f>
        <v>3.3599999999999998E-4</v>
      </c>
      <c r="J79" s="32">
        <f>I24*I79</f>
        <v>0.90274127999999998</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65" t="s">
        <v>84</v>
      </c>
      <c r="C80" s="165"/>
      <c r="D80" s="165"/>
      <c r="E80" s="165"/>
      <c r="F80" s="165"/>
      <c r="G80" s="165"/>
      <c r="H80" s="165"/>
      <c r="I80" s="52">
        <f>(((1+2/12+(1/3*1/12))*(0.08*0.4*0.9*100%)))</f>
        <v>3.44E-2</v>
      </c>
      <c r="J80" s="32">
        <f>I24*I80</f>
        <v>92.423512000000002</v>
      </c>
      <c r="K80" s="79"/>
      <c r="L80" s="54"/>
    </row>
    <row r="81" spans="1:256" ht="31.75" customHeight="1" x14ac:dyDescent="0.35">
      <c r="A81" s="4" t="s">
        <v>32</v>
      </c>
      <c r="B81" s="101" t="s">
        <v>87</v>
      </c>
      <c r="C81" s="101"/>
      <c r="D81" s="101"/>
      <c r="E81" s="101"/>
      <c r="F81" s="101"/>
      <c r="G81" s="101"/>
      <c r="H81" s="101"/>
      <c r="I81" s="56">
        <f>(7/30)/12*100%</f>
        <v>1.9444444444444445E-2</v>
      </c>
      <c r="J81" s="32">
        <f>I24*I81</f>
        <v>52.241972222222223</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6" t="s">
        <v>85</v>
      </c>
      <c r="C82" s="166"/>
      <c r="D82" s="166"/>
      <c r="E82" s="166"/>
      <c r="F82" s="166"/>
      <c r="G82" s="166"/>
      <c r="H82" s="166"/>
      <c r="I82" s="23">
        <f>36.8%*1.94%</f>
        <v>7.1392000000000001E-3</v>
      </c>
      <c r="J82" s="32">
        <f>I24*I82</f>
        <v>19.181102815999999</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7" t="s">
        <v>94</v>
      </c>
      <c r="C83" s="168"/>
      <c r="D83" s="168"/>
      <c r="E83" s="168"/>
      <c r="F83" s="168"/>
      <c r="G83" s="168"/>
      <c r="H83" s="169"/>
      <c r="I83" s="55">
        <f>0.08*0.0194*0.4*100%</f>
        <v>6.2080000000000002E-4</v>
      </c>
      <c r="J83" s="32">
        <f>I24*I83</f>
        <v>1.6679219840000001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35" t="s">
        <v>97</v>
      </c>
      <c r="C84" s="136"/>
      <c r="D84" s="136"/>
      <c r="E84" s="136"/>
      <c r="F84" s="136"/>
      <c r="G84" s="136"/>
      <c r="H84" s="137"/>
      <c r="I84" s="53">
        <f>SUM(I78:I83)</f>
        <v>6.6107111111111116E-2</v>
      </c>
      <c r="J84" s="33">
        <f>SUM(J78:J83)</f>
        <v>177.61195863555557</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70"/>
      <c r="B85" s="170"/>
      <c r="C85" s="170"/>
      <c r="D85" s="170"/>
      <c r="E85" s="170"/>
      <c r="F85" s="170"/>
      <c r="G85" s="170"/>
      <c r="H85" s="170"/>
      <c r="I85" s="170"/>
      <c r="J85" s="171"/>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2"/>
      <c r="B86" s="172"/>
      <c r="C86" s="172"/>
      <c r="D86" s="172"/>
      <c r="E86" s="172"/>
      <c r="F86" s="172"/>
      <c r="G86" s="172"/>
      <c r="H86" s="172"/>
      <c r="I86" s="172"/>
      <c r="J86" s="173"/>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9" t="s">
        <v>52</v>
      </c>
      <c r="B87" s="99"/>
      <c r="C87" s="99"/>
      <c r="D87" s="99"/>
      <c r="E87" s="99"/>
      <c r="F87" s="99"/>
      <c r="G87" s="99"/>
      <c r="H87" s="99"/>
      <c r="I87" s="99"/>
      <c r="J87" s="99"/>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9" t="s">
        <v>53</v>
      </c>
      <c r="B88" s="99"/>
      <c r="C88" s="99"/>
      <c r="D88" s="99"/>
      <c r="E88" s="99"/>
      <c r="F88" s="99"/>
      <c r="G88" s="99"/>
      <c r="H88" s="99"/>
      <c r="I88" s="99"/>
      <c r="J88" s="99"/>
      <c r="K88" s="80"/>
    </row>
    <row r="89" spans="1:256" ht="15.75" customHeight="1" x14ac:dyDescent="0.35">
      <c r="A89" s="7" t="s">
        <v>54</v>
      </c>
      <c r="B89" s="149" t="s">
        <v>55</v>
      </c>
      <c r="C89" s="149"/>
      <c r="D89" s="149"/>
      <c r="E89" s="149"/>
      <c r="F89" s="149"/>
      <c r="G89" s="149"/>
      <c r="H89" s="149"/>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3" t="s">
        <v>92</v>
      </c>
      <c r="C90" s="143"/>
      <c r="D90" s="143"/>
      <c r="E90" s="143"/>
      <c r="F90" s="143"/>
      <c r="G90" s="143"/>
      <c r="H90" s="143"/>
      <c r="I90" s="56">
        <f>1/12</f>
        <v>8.3333333333333329E-2</v>
      </c>
      <c r="J90" s="32">
        <f>I24*I90</f>
        <v>223.89416666666665</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91</v>
      </c>
      <c r="C91" s="101"/>
      <c r="D91" s="101"/>
      <c r="E91" s="101"/>
      <c r="F91" s="101"/>
      <c r="G91" s="101"/>
      <c r="H91" s="101"/>
      <c r="I91" s="56">
        <f>(5/30/12)*100%</f>
        <v>1.3888888888888888E-2</v>
      </c>
      <c r="J91" s="32">
        <f>I24*I91</f>
        <v>37.315694444444439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90</v>
      </c>
      <c r="C92" s="101"/>
      <c r="D92" s="101"/>
      <c r="E92" s="101"/>
      <c r="F92" s="101"/>
      <c r="G92" s="101"/>
      <c r="H92" s="101"/>
      <c r="I92" s="56">
        <f>(5/30/12)*0.015*100%</f>
        <v>2.0833333333333332E-4</v>
      </c>
      <c r="J92" s="32">
        <f>I24*I92</f>
        <v>0.5597354166666666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96</v>
      </c>
      <c r="C93" s="101"/>
      <c r="D93" s="101"/>
      <c r="E93" s="101"/>
      <c r="F93" s="101"/>
      <c r="G93" s="101"/>
      <c r="H93" s="101"/>
      <c r="I93" s="59">
        <f>(1/12)*0.0178*100%/2</f>
        <v>7.4166666666666662E-4</v>
      </c>
      <c r="J93" s="32">
        <f>I24*I93</f>
        <v>1.9926580833333332</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95</v>
      </c>
      <c r="C94" s="101"/>
      <c r="D94" s="101"/>
      <c r="E94" s="101"/>
      <c r="F94" s="101"/>
      <c r="G94" s="101"/>
      <c r="H94" s="101"/>
      <c r="I94" s="59">
        <f>11.11%*5.28%*50%</f>
        <v>2.9330399999999996E-3</v>
      </c>
      <c r="J94" s="32">
        <f>I24*I94</f>
        <v>7.8802865591999991</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89</v>
      </c>
      <c r="C95" s="101"/>
      <c r="D95" s="101"/>
      <c r="E95" s="101"/>
      <c r="F95" s="101"/>
      <c r="G95" s="101"/>
      <c r="H95" s="101"/>
      <c r="I95" s="56">
        <f>(1/30/12)*100%</f>
        <v>2.7777777777777779E-3</v>
      </c>
      <c r="J95" s="32">
        <f>I24*I95</f>
        <v>7.4631388888888894</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35" t="s">
        <v>97</v>
      </c>
      <c r="C96" s="136"/>
      <c r="D96" s="136"/>
      <c r="E96" s="136"/>
      <c r="F96" s="136"/>
      <c r="G96" s="136"/>
      <c r="H96" s="137"/>
      <c r="I96" s="60">
        <f>SUM(I90:I95)</f>
        <v>0.10388304</v>
      </c>
      <c r="J96" s="40">
        <f>SUM(J90:J95)</f>
        <v>279.10568005919993</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6"/>
      <c r="B98" s="176"/>
      <c r="C98" s="176"/>
      <c r="D98" s="176"/>
      <c r="E98" s="176"/>
      <c r="F98" s="176"/>
      <c r="G98" s="176"/>
      <c r="H98" s="176"/>
      <c r="I98" s="176"/>
      <c r="J98" s="176"/>
      <c r="K98" s="17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9" t="s">
        <v>58</v>
      </c>
      <c r="B99" s="99"/>
      <c r="C99" s="99"/>
      <c r="D99" s="99"/>
      <c r="E99" s="99"/>
      <c r="F99" s="99"/>
      <c r="G99" s="99"/>
      <c r="H99" s="99"/>
      <c r="I99" s="99"/>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9" t="s">
        <v>59</v>
      </c>
      <c r="C100" s="149"/>
      <c r="D100" s="149"/>
      <c r="E100" s="149"/>
      <c r="F100" s="149"/>
      <c r="G100" s="149"/>
      <c r="H100" s="149"/>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6" t="s">
        <v>55</v>
      </c>
      <c r="C101" s="166"/>
      <c r="D101" s="166"/>
      <c r="E101" s="166"/>
      <c r="F101" s="166"/>
      <c r="G101" s="166"/>
      <c r="H101" s="166"/>
      <c r="I101" s="32">
        <f>J96</f>
        <v>279.10568005919993</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6" t="s">
        <v>57</v>
      </c>
      <c r="C102" s="166"/>
      <c r="D102" s="166"/>
      <c r="E102" s="166"/>
      <c r="F102" s="166"/>
      <c r="G102" s="166"/>
      <c r="H102" s="166"/>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279.10568005919993</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8"/>
      <c r="B105" s="178"/>
      <c r="C105" s="178"/>
      <c r="D105" s="178"/>
      <c r="E105" s="178"/>
      <c r="F105" s="178"/>
      <c r="G105" s="178"/>
      <c r="H105" s="178"/>
      <c r="I105" s="178"/>
      <c r="J105" s="179"/>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9" t="s">
        <v>60</v>
      </c>
      <c r="B106" s="99"/>
      <c r="C106" s="99"/>
      <c r="D106" s="99"/>
      <c r="E106" s="99"/>
      <c r="F106" s="99"/>
      <c r="G106" s="99"/>
      <c r="H106" s="99"/>
      <c r="I106" s="99"/>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6" t="s">
        <v>64</v>
      </c>
      <c r="C110" s="166"/>
      <c r="D110" s="166"/>
      <c r="E110" s="166"/>
      <c r="F110" s="166"/>
      <c r="G110" s="166"/>
      <c r="H110" s="166"/>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5" t="s">
        <v>1</v>
      </c>
      <c r="B112" s="136"/>
      <c r="C112" s="136"/>
      <c r="D112" s="136"/>
      <c r="E112" s="136"/>
      <c r="F112" s="136"/>
      <c r="G112" s="136"/>
      <c r="H112" s="137"/>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8"/>
      <c r="B113" s="178"/>
      <c r="C113" s="178"/>
      <c r="D113" s="178"/>
      <c r="E113" s="178"/>
      <c r="F113" s="178"/>
      <c r="G113" s="178"/>
      <c r="H113" s="178"/>
      <c r="I113" s="178"/>
      <c r="J113" s="179"/>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8"/>
      <c r="B114" s="178"/>
      <c r="C114" s="178"/>
      <c r="D114" s="178"/>
      <c r="E114" s="178"/>
      <c r="F114" s="178"/>
      <c r="G114" s="178"/>
      <c r="H114" s="178"/>
      <c r="I114" s="178"/>
      <c r="J114" s="179"/>
      <c r="K114" s="10"/>
      <c r="L114" s="10"/>
    </row>
    <row r="115" spans="1:256" s="51" customFormat="1" ht="15.5" x14ac:dyDescent="0.3">
      <c r="A115" s="181" t="s">
        <v>98</v>
      </c>
      <c r="B115" s="182"/>
      <c r="C115" s="182"/>
      <c r="D115" s="182"/>
      <c r="E115" s="182"/>
      <c r="F115" s="182"/>
      <c r="G115" s="182"/>
      <c r="H115" s="183"/>
    </row>
    <row r="116" spans="1:256" s="51" customFormat="1" ht="13" x14ac:dyDescent="0.3">
      <c r="A116" s="184"/>
      <c r="B116" s="184"/>
      <c r="C116" s="184"/>
      <c r="D116" s="184"/>
      <c r="E116" s="184"/>
      <c r="F116" s="184"/>
      <c r="G116" s="184"/>
      <c r="H116" s="184"/>
      <c r="I116" s="184"/>
      <c r="J116" s="184"/>
    </row>
    <row r="117" spans="1:256" s="68" customFormat="1" ht="29" customHeight="1" x14ac:dyDescent="0.35">
      <c r="A117" s="20">
        <v>6</v>
      </c>
      <c r="B117" s="165" t="s">
        <v>99</v>
      </c>
      <c r="C117" s="165"/>
      <c r="D117" s="165"/>
      <c r="E117" s="165"/>
      <c r="F117" s="20" t="s">
        <v>25</v>
      </c>
      <c r="G117" s="185" t="s">
        <v>21</v>
      </c>
      <c r="H117" s="185"/>
    </row>
    <row r="118" spans="1:256" s="68" customFormat="1" x14ac:dyDescent="0.35">
      <c r="A118" s="20" t="s">
        <v>14</v>
      </c>
      <c r="B118" s="165" t="s">
        <v>5</v>
      </c>
      <c r="C118" s="165"/>
      <c r="D118" s="165"/>
      <c r="E118" s="165"/>
      <c r="F118" s="69">
        <v>0.06</v>
      </c>
      <c r="G118" s="180">
        <f>(I24+I73+J84+I103+I112)*F118</f>
        <v>317.51125363480531</v>
      </c>
      <c r="H118" s="180"/>
    </row>
    <row r="119" spans="1:256" s="68" customFormat="1" x14ac:dyDescent="0.35">
      <c r="A119" s="20" t="s">
        <v>15</v>
      </c>
      <c r="B119" s="165" t="s">
        <v>7</v>
      </c>
      <c r="C119" s="165"/>
      <c r="D119" s="165"/>
      <c r="E119" s="165"/>
      <c r="F119" s="69">
        <v>6.7900000000000002E-2</v>
      </c>
      <c r="G119" s="180">
        <f>(I24+I73+J84+I103+I112)*F119</f>
        <v>359.31690203005473</v>
      </c>
      <c r="H119" s="180"/>
    </row>
    <row r="120" spans="1:256" s="68" customFormat="1" x14ac:dyDescent="0.35">
      <c r="A120" s="20" t="s">
        <v>29</v>
      </c>
      <c r="B120" s="165" t="s">
        <v>6</v>
      </c>
      <c r="C120" s="165"/>
      <c r="D120" s="165"/>
      <c r="E120" s="165"/>
      <c r="F120" s="69"/>
      <c r="G120" s="180"/>
      <c r="H120" s="180"/>
    </row>
    <row r="121" spans="1:256" s="68" customFormat="1" x14ac:dyDescent="0.35">
      <c r="A121" s="20"/>
      <c r="B121" s="165" t="s">
        <v>100</v>
      </c>
      <c r="C121" s="165"/>
      <c r="D121" s="165"/>
      <c r="E121" s="165"/>
      <c r="F121" s="65">
        <v>1.6500000000000001E-2</v>
      </c>
      <c r="G121" s="180">
        <f>(I24+I73+J84+I103+I112)*F121</f>
        <v>87.315594749571474</v>
      </c>
      <c r="H121" s="180"/>
      <c r="I121" s="66" t="s">
        <v>101</v>
      </c>
    </row>
    <row r="122" spans="1:256" s="68" customFormat="1" x14ac:dyDescent="0.35">
      <c r="A122" s="20"/>
      <c r="B122" s="165" t="s">
        <v>102</v>
      </c>
      <c r="C122" s="165"/>
      <c r="D122" s="165"/>
      <c r="E122" s="165"/>
      <c r="F122" s="65">
        <v>7.5999999999999998E-2</v>
      </c>
      <c r="G122" s="180">
        <f>(I24+I73+J84+I103+I112)*F122</f>
        <v>402.1809212707534</v>
      </c>
      <c r="H122" s="180"/>
      <c r="I122" s="66" t="s">
        <v>101</v>
      </c>
    </row>
    <row r="123" spans="1:256" s="68" customFormat="1" x14ac:dyDescent="0.35">
      <c r="A123" s="20"/>
      <c r="B123" s="165" t="s">
        <v>103</v>
      </c>
      <c r="C123" s="165"/>
      <c r="D123" s="165"/>
      <c r="E123" s="165"/>
      <c r="F123" s="69"/>
      <c r="G123" s="180"/>
      <c r="H123" s="180"/>
    </row>
    <row r="124" spans="1:256" s="68" customFormat="1" x14ac:dyDescent="0.35">
      <c r="A124" s="20"/>
      <c r="B124" s="165" t="s">
        <v>147</v>
      </c>
      <c r="C124" s="165"/>
      <c r="D124" s="165"/>
      <c r="E124" s="165"/>
      <c r="F124" s="65">
        <v>0.05</v>
      </c>
      <c r="G124" s="180">
        <f>(I24+I73+J84+I103+I112)*F124</f>
        <v>264.59271136233781</v>
      </c>
      <c r="H124" s="180"/>
    </row>
    <row r="125" spans="1:256" s="68" customFormat="1" x14ac:dyDescent="0.35">
      <c r="A125" s="20"/>
      <c r="B125" s="165" t="s">
        <v>97</v>
      </c>
      <c r="C125" s="165"/>
      <c r="D125" s="165"/>
      <c r="E125" s="165"/>
      <c r="G125" s="180"/>
      <c r="H125" s="180"/>
    </row>
    <row r="126" spans="1:256" s="68" customFormat="1" x14ac:dyDescent="0.35">
      <c r="A126" s="185" t="s">
        <v>104</v>
      </c>
      <c r="B126" s="185"/>
      <c r="C126" s="185"/>
      <c r="D126" s="185"/>
      <c r="E126" s="185"/>
      <c r="F126" s="67">
        <f>SUM(F118:F124)</f>
        <v>0.27040000000000003</v>
      </c>
      <c r="G126" s="186">
        <f>SUM(G118:H124)</f>
        <v>1430.9173830475229</v>
      </c>
      <c r="H126" s="186"/>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87" t="s">
        <v>105</v>
      </c>
      <c r="B130" s="188"/>
      <c r="C130" s="188"/>
      <c r="D130" s="188"/>
      <c r="E130" s="188"/>
      <c r="F130" s="188"/>
      <c r="G130" s="188"/>
      <c r="H130" s="188"/>
    </row>
    <row r="131" spans="1:12" s="51" customFormat="1" ht="13" x14ac:dyDescent="0.3">
      <c r="A131" s="184"/>
      <c r="B131" s="184"/>
      <c r="C131" s="184"/>
      <c r="D131" s="184"/>
      <c r="E131" s="184"/>
      <c r="F131" s="184"/>
      <c r="G131" s="184"/>
      <c r="H131" s="184"/>
      <c r="I131" s="184"/>
    </row>
    <row r="132" spans="1:12" customFormat="1" x14ac:dyDescent="0.35">
      <c r="A132" s="20"/>
      <c r="B132" s="185" t="s">
        <v>67</v>
      </c>
      <c r="C132" s="185"/>
      <c r="D132" s="185"/>
      <c r="E132" s="185"/>
      <c r="F132" s="185"/>
      <c r="G132" s="185"/>
      <c r="H132" s="20" t="s">
        <v>21</v>
      </c>
    </row>
    <row r="133" spans="1:12" customFormat="1" x14ac:dyDescent="0.35">
      <c r="A133" s="20" t="s">
        <v>14</v>
      </c>
      <c r="B133" s="189" t="s">
        <v>68</v>
      </c>
      <c r="C133" s="189"/>
      <c r="D133" s="189"/>
      <c r="E133" s="189"/>
      <c r="F133" s="189"/>
      <c r="G133" s="189"/>
      <c r="H133" s="71">
        <f>I24</f>
        <v>2686.73</v>
      </c>
    </row>
    <row r="134" spans="1:12" customFormat="1" x14ac:dyDescent="0.35">
      <c r="A134" s="20" t="s">
        <v>15</v>
      </c>
      <c r="B134" s="189" t="s">
        <v>106</v>
      </c>
      <c r="C134" s="189"/>
      <c r="D134" s="189"/>
      <c r="E134" s="189"/>
      <c r="F134" s="189"/>
      <c r="G134" s="189"/>
      <c r="H134" s="71">
        <f>I73</f>
        <v>2148.4065885520004</v>
      </c>
    </row>
    <row r="135" spans="1:12" customFormat="1" x14ac:dyDescent="0.35">
      <c r="A135" s="20" t="s">
        <v>29</v>
      </c>
      <c r="B135" s="189" t="s">
        <v>49</v>
      </c>
      <c r="C135" s="189"/>
      <c r="D135" s="189"/>
      <c r="E135" s="189"/>
      <c r="F135" s="189"/>
      <c r="G135" s="189"/>
      <c r="H135" s="71">
        <f>J84</f>
        <v>177.61195863555557</v>
      </c>
    </row>
    <row r="136" spans="1:12" customFormat="1" x14ac:dyDescent="0.35">
      <c r="A136" s="20" t="s">
        <v>32</v>
      </c>
      <c r="B136" s="192" t="s">
        <v>52</v>
      </c>
      <c r="C136" s="192"/>
      <c r="D136" s="192"/>
      <c r="E136" s="192"/>
      <c r="F136" s="192"/>
      <c r="G136" s="192"/>
      <c r="H136" s="71">
        <f>I103</f>
        <v>279.10568005919993</v>
      </c>
    </row>
    <row r="137" spans="1:12" customFormat="1" x14ac:dyDescent="0.35">
      <c r="A137" s="20" t="s">
        <v>8</v>
      </c>
      <c r="B137" s="189" t="s">
        <v>107</v>
      </c>
      <c r="C137" s="189"/>
      <c r="D137" s="189"/>
      <c r="E137" s="189"/>
      <c r="F137" s="189"/>
      <c r="G137" s="189"/>
      <c r="H137" s="81">
        <f>I112</f>
        <v>0</v>
      </c>
    </row>
    <row r="138" spans="1:12" customFormat="1" ht="13" customHeight="1" x14ac:dyDescent="0.35">
      <c r="A138" s="185" t="s">
        <v>108</v>
      </c>
      <c r="B138" s="185"/>
      <c r="C138" s="185"/>
      <c r="D138" s="185"/>
      <c r="E138" s="185"/>
      <c r="F138" s="185"/>
      <c r="G138" s="185"/>
      <c r="H138" s="72">
        <f>SUM(H133:H137)</f>
        <v>5291.8542272467557</v>
      </c>
    </row>
    <row r="139" spans="1:12" customFormat="1" x14ac:dyDescent="0.35">
      <c r="A139" s="20" t="s">
        <v>35</v>
      </c>
      <c r="B139" s="189" t="s">
        <v>109</v>
      </c>
      <c r="C139" s="189"/>
      <c r="D139" s="189"/>
      <c r="E139" s="189"/>
      <c r="F139" s="189"/>
      <c r="G139" s="189"/>
      <c r="H139" s="71">
        <f>G126</f>
        <v>1430.9173830475229</v>
      </c>
    </row>
    <row r="140" spans="1:12" customFormat="1" ht="13" customHeight="1" x14ac:dyDescent="0.35">
      <c r="A140" s="185" t="s">
        <v>110</v>
      </c>
      <c r="B140" s="185"/>
      <c r="C140" s="185"/>
      <c r="D140" s="185"/>
      <c r="E140" s="185"/>
      <c r="F140" s="185"/>
      <c r="G140" s="185"/>
      <c r="H140" s="73">
        <f>H138+H139</f>
        <v>6722.7716102942786</v>
      </c>
    </row>
    <row r="141" spans="1:12" s="51" customFormat="1" ht="13" customHeight="1" x14ac:dyDescent="0.3">
      <c r="A141" s="190" t="s">
        <v>111</v>
      </c>
      <c r="B141" s="190"/>
      <c r="C141" s="190"/>
      <c r="D141" s="190"/>
      <c r="E141" s="190"/>
      <c r="F141" s="190"/>
      <c r="G141" s="190"/>
      <c r="H141" s="74">
        <f>12*H140</f>
        <v>80673.25932353134</v>
      </c>
    </row>
    <row r="142" spans="1:12" s="70" customFormat="1" ht="15" customHeight="1" x14ac:dyDescent="0.3">
      <c r="A142" s="191" t="s">
        <v>112</v>
      </c>
      <c r="B142" s="191"/>
      <c r="C142" s="191"/>
      <c r="D142" s="191"/>
      <c r="E142" s="191"/>
      <c r="F142" s="191"/>
      <c r="G142" s="191"/>
      <c r="H142" s="191"/>
    </row>
    <row r="143" spans="1:12" s="70" customFormat="1" ht="121" customHeight="1" x14ac:dyDescent="0.3">
      <c r="A143" s="192" t="s">
        <v>113</v>
      </c>
      <c r="B143" s="192"/>
      <c r="C143" s="192"/>
      <c r="D143" s="192"/>
      <c r="E143" s="192"/>
      <c r="F143" s="192"/>
      <c r="G143" s="192"/>
      <c r="H143" s="192"/>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 workbookViewId="0">
      <selection activeCell="B59" sqref="B59:I6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7"/>
    </row>
    <row r="2" spans="1:256" x14ac:dyDescent="0.35">
      <c r="A2" s="9"/>
      <c r="B2" s="9"/>
      <c r="C2" s="9"/>
      <c r="D2" s="9"/>
      <c r="E2" s="10"/>
      <c r="F2" s="10"/>
      <c r="G2" s="10"/>
      <c r="J2" s="118"/>
    </row>
    <row r="3" spans="1:256" x14ac:dyDescent="0.35">
      <c r="A3" s="119" t="s">
        <v>0</v>
      </c>
      <c r="B3" s="119"/>
      <c r="C3" s="119"/>
      <c r="D3" s="119"/>
      <c r="E3" s="119"/>
      <c r="F3" s="119"/>
      <c r="G3" s="119"/>
      <c r="H3" s="119"/>
      <c r="I3" s="119"/>
      <c r="J3" s="118"/>
    </row>
    <row r="4" spans="1:256" x14ac:dyDescent="0.35">
      <c r="A4" s="120" t="s">
        <v>129</v>
      </c>
      <c r="B4" s="120"/>
      <c r="C4" s="120"/>
      <c r="D4" s="120"/>
      <c r="E4" s="120"/>
      <c r="F4" s="120"/>
      <c r="G4" s="120"/>
      <c r="H4" s="120"/>
      <c r="I4" s="120"/>
      <c r="J4" s="118"/>
    </row>
    <row r="5" spans="1:256" x14ac:dyDescent="0.35">
      <c r="A5" s="121" t="s">
        <v>9</v>
      </c>
      <c r="B5" s="121"/>
      <c r="C5" s="121"/>
      <c r="D5" s="121"/>
      <c r="E5" s="121"/>
      <c r="F5" s="121"/>
      <c r="G5" s="121"/>
      <c r="H5" s="121"/>
      <c r="I5" s="121"/>
      <c r="J5" s="118"/>
    </row>
    <row r="6" spans="1:256" x14ac:dyDescent="0.35">
      <c r="A6" s="122" t="s">
        <v>154</v>
      </c>
      <c r="B6" s="122"/>
      <c r="C6" s="122"/>
      <c r="D6" s="122"/>
      <c r="E6" s="122"/>
      <c r="F6" s="122"/>
      <c r="G6" s="122"/>
      <c r="H6" s="122"/>
      <c r="I6" s="122"/>
      <c r="J6" s="118"/>
    </row>
    <row r="7" spans="1:256" x14ac:dyDescent="0.35">
      <c r="A7" s="16"/>
      <c r="B7" s="16"/>
      <c r="C7" s="16"/>
      <c r="D7" s="16"/>
      <c r="E7" s="16"/>
      <c r="F7" s="16"/>
      <c r="G7" s="16"/>
      <c r="H7" s="17"/>
      <c r="I7" s="18"/>
      <c r="J7" s="118"/>
    </row>
    <row r="8" spans="1:256" customFormat="1" ht="14.5" customHeight="1" x14ac:dyDescent="0.35">
      <c r="A8" s="123" t="s">
        <v>114</v>
      </c>
      <c r="B8" s="123"/>
      <c r="C8" s="123"/>
      <c r="D8" s="123"/>
      <c r="E8" s="123"/>
      <c r="F8" s="123"/>
      <c r="G8" s="123"/>
      <c r="H8" s="123"/>
      <c r="I8" s="123"/>
      <c r="J8" s="118"/>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4" t="s">
        <v>80</v>
      </c>
      <c r="B9" s="124"/>
      <c r="C9" s="124"/>
      <c r="D9" s="124"/>
      <c r="E9" s="124"/>
      <c r="F9" s="124"/>
      <c r="G9" s="124"/>
      <c r="H9" s="124"/>
      <c r="I9" s="124"/>
      <c r="J9" s="118"/>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9" t="s">
        <v>75</v>
      </c>
      <c r="B10" s="99"/>
      <c r="C10" s="99"/>
      <c r="D10" s="99"/>
      <c r="E10" s="99"/>
      <c r="F10" s="99"/>
      <c r="G10" s="99"/>
      <c r="H10" s="99"/>
      <c r="I10" s="99"/>
      <c r="J10" s="118"/>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5"/>
      <c r="B11" s="125"/>
      <c r="C11" s="125"/>
      <c r="D11" s="125"/>
      <c r="E11" s="125"/>
      <c r="F11" s="125"/>
      <c r="G11" s="125"/>
      <c r="H11" s="125"/>
      <c r="I11" s="125"/>
      <c r="J11" s="118"/>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6"/>
      <c r="B12" s="126"/>
      <c r="C12" s="126"/>
      <c r="D12" s="126"/>
      <c r="E12" s="126"/>
      <c r="F12" s="126"/>
      <c r="G12" s="126"/>
      <c r="H12" s="126"/>
      <c r="I12" s="126"/>
      <c r="J12" s="118"/>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7" t="s">
        <v>69</v>
      </c>
      <c r="B13" s="127"/>
      <c r="C13" s="127"/>
      <c r="D13" s="127"/>
      <c r="E13" s="127"/>
      <c r="F13" s="127"/>
      <c r="G13" s="127"/>
      <c r="H13" s="127"/>
      <c r="I13" s="127"/>
      <c r="J13" s="118"/>
    </row>
    <row r="14" spans="1:256" customFormat="1" ht="14.5" customHeight="1" x14ac:dyDescent="0.35">
      <c r="A14" s="20" t="s">
        <v>14</v>
      </c>
      <c r="B14" s="102" t="s">
        <v>70</v>
      </c>
      <c r="C14" s="103"/>
      <c r="D14" s="103"/>
      <c r="E14" s="103"/>
      <c r="F14" s="104"/>
      <c r="G14" s="105" t="s">
        <v>71</v>
      </c>
      <c r="H14" s="106"/>
      <c r="I14" s="107"/>
      <c r="J14" s="118"/>
    </row>
    <row r="15" spans="1:256" customFormat="1" x14ac:dyDescent="0.35">
      <c r="A15" s="20" t="s">
        <v>15</v>
      </c>
      <c r="B15" s="108" t="s">
        <v>72</v>
      </c>
      <c r="C15" s="109"/>
      <c r="D15" s="109"/>
      <c r="E15" s="109"/>
      <c r="F15" s="110"/>
      <c r="G15" s="111" t="s">
        <v>151</v>
      </c>
      <c r="H15" s="112"/>
      <c r="I15" s="113"/>
      <c r="J15" s="118"/>
    </row>
    <row r="16" spans="1:256" customFormat="1" ht="14.5" customHeight="1" x14ac:dyDescent="0.35">
      <c r="A16" s="20" t="s">
        <v>29</v>
      </c>
      <c r="B16" s="102" t="s">
        <v>73</v>
      </c>
      <c r="C16" s="103"/>
      <c r="D16" s="103"/>
      <c r="E16" s="103"/>
      <c r="F16" s="104"/>
      <c r="G16" s="114">
        <v>24</v>
      </c>
      <c r="H16" s="115"/>
      <c r="I16" s="116"/>
      <c r="J16" s="118"/>
    </row>
    <row r="17" spans="1:256" customFormat="1" ht="15" customHeight="1" x14ac:dyDescent="0.35">
      <c r="A17" s="20" t="s">
        <v>32</v>
      </c>
      <c r="B17" s="93" t="s">
        <v>74</v>
      </c>
      <c r="C17" s="93"/>
      <c r="D17" s="93"/>
      <c r="E17" s="93"/>
      <c r="F17" s="93"/>
      <c r="G17" s="94">
        <v>45292</v>
      </c>
      <c r="H17" s="95"/>
      <c r="I17" s="96"/>
      <c r="J17" s="118"/>
    </row>
    <row r="18" spans="1:256" x14ac:dyDescent="0.35">
      <c r="A18" s="97"/>
      <c r="B18" s="97"/>
      <c r="C18" s="97"/>
      <c r="D18" s="97"/>
      <c r="E18" s="97"/>
      <c r="F18" s="97"/>
      <c r="G18" s="97"/>
      <c r="H18" s="97"/>
      <c r="I18" s="97"/>
      <c r="J18" s="98"/>
    </row>
    <row r="19" spans="1:256" x14ac:dyDescent="0.35">
      <c r="A19" s="97"/>
      <c r="B19" s="97"/>
      <c r="C19" s="97"/>
      <c r="D19" s="97"/>
      <c r="E19" s="97"/>
      <c r="F19" s="97"/>
      <c r="G19" s="97"/>
      <c r="H19" s="97"/>
      <c r="I19" s="97"/>
      <c r="J19" s="98"/>
    </row>
    <row r="20" spans="1:256" x14ac:dyDescent="0.35">
      <c r="A20" s="99" t="s">
        <v>10</v>
      </c>
      <c r="B20" s="99"/>
      <c r="C20" s="99"/>
      <c r="D20" s="99"/>
      <c r="E20" s="99"/>
      <c r="F20" s="99"/>
      <c r="G20" s="99"/>
      <c r="H20" s="99"/>
      <c r="I20" s="99"/>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157</v>
      </c>
      <c r="C22" s="101"/>
      <c r="D22" s="101"/>
      <c r="E22" s="101"/>
      <c r="F22" s="101"/>
      <c r="G22" s="101"/>
      <c r="H22" s="101"/>
      <c r="I22" s="28">
        <v>2150.9899999999998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3" t="s">
        <v>156</v>
      </c>
      <c r="C23" s="143"/>
      <c r="D23" s="143"/>
      <c r="E23" s="143"/>
      <c r="F23" s="143"/>
      <c r="G23" s="143"/>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2150.9899999999998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4" t="s">
        <v>16</v>
      </c>
      <c r="B25" s="144"/>
      <c r="C25" s="144"/>
      <c r="D25" s="144"/>
      <c r="E25" s="144"/>
      <c r="F25" s="144"/>
      <c r="G25" s="144"/>
      <c r="H25" s="144"/>
      <c r="I25" s="14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5"/>
      <c r="B26" s="145"/>
      <c r="C26" s="145"/>
      <c r="D26" s="145"/>
      <c r="E26" s="145"/>
      <c r="F26" s="145"/>
      <c r="G26" s="145"/>
      <c r="H26" s="145"/>
      <c r="I26" s="145"/>
      <c r="J26" s="14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7"/>
      <c r="B27" s="147"/>
      <c r="C27" s="147"/>
      <c r="D27" s="147"/>
      <c r="E27" s="147"/>
      <c r="F27" s="147"/>
      <c r="G27" s="147"/>
      <c r="H27" s="147"/>
      <c r="I27" s="147"/>
      <c r="J27" s="14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9" t="s">
        <v>18</v>
      </c>
      <c r="B29" s="149"/>
      <c r="C29" s="149"/>
      <c r="D29" s="149"/>
      <c r="E29" s="149"/>
      <c r="F29" s="149"/>
      <c r="G29" s="149"/>
      <c r="H29" s="149"/>
      <c r="I29" s="149"/>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9" t="s">
        <v>115</v>
      </c>
      <c r="C31" s="130"/>
      <c r="D31" s="130"/>
      <c r="E31" s="130"/>
      <c r="F31" s="130"/>
      <c r="G31" s="131"/>
      <c r="H31" s="23">
        <v>8.3299999999999999E-2</v>
      </c>
      <c r="I31" s="34">
        <f>I24*H31</f>
        <v>179.17746699999998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2" t="s">
        <v>116</v>
      </c>
      <c r="C32" s="133"/>
      <c r="D32" s="133"/>
      <c r="E32" s="133"/>
      <c r="F32" s="133"/>
      <c r="G32" s="134"/>
      <c r="H32" s="23">
        <v>0.121</v>
      </c>
      <c r="I32" s="34">
        <f>I24*H32</f>
        <v>260.26978999999994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5" t="s">
        <v>1</v>
      </c>
      <c r="B33" s="136"/>
      <c r="C33" s="136"/>
      <c r="D33" s="136"/>
      <c r="E33" s="136"/>
      <c r="F33" s="136"/>
      <c r="G33" s="137"/>
      <c r="H33" s="64">
        <f>SUM(H31:H32)</f>
        <v>0.20429999999999998</v>
      </c>
      <c r="I33" s="33">
        <f>SUM(I31+I32)</f>
        <v>439.44725699999992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8" t="s">
        <v>22</v>
      </c>
      <c r="B34" s="138"/>
      <c r="C34" s="138"/>
      <c r="D34" s="138"/>
      <c r="E34" s="138"/>
      <c r="F34" s="138"/>
      <c r="G34" s="138"/>
      <c r="H34" s="138"/>
      <c r="I34" s="13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9"/>
      <c r="B35" s="139"/>
      <c r="C35" s="139"/>
      <c r="D35" s="139"/>
      <c r="E35" s="139"/>
      <c r="F35" s="139"/>
      <c r="G35" s="139"/>
      <c r="H35" s="139"/>
      <c r="I35" s="139"/>
      <c r="J35" s="14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1"/>
      <c r="B36" s="141"/>
      <c r="C36" s="141"/>
      <c r="D36" s="141"/>
      <c r="E36" s="141"/>
      <c r="F36" s="141"/>
      <c r="G36" s="141"/>
      <c r="H36" s="141"/>
      <c r="I36" s="141"/>
      <c r="J36" s="14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9" t="s">
        <v>77</v>
      </c>
      <c r="B37" s="99"/>
      <c r="C37" s="99"/>
      <c r="D37" s="99"/>
      <c r="E37" s="99"/>
      <c r="F37" s="99"/>
      <c r="G37" s="99"/>
      <c r="H37" s="99"/>
      <c r="I37" s="99"/>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518.08745139999996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64.760931424999995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3" t="s">
        <v>76</v>
      </c>
      <c r="C41" s="153"/>
      <c r="D41" s="5" t="s">
        <v>30</v>
      </c>
      <c r="E41" s="29">
        <v>0.03</v>
      </c>
      <c r="F41" s="5" t="s">
        <v>31</v>
      </c>
      <c r="G41" s="30">
        <v>1</v>
      </c>
      <c r="H41" s="23">
        <f>ROUND((E41*G41),6)</f>
        <v>0.03</v>
      </c>
      <c r="I41" s="32">
        <f>(I24+I33)*H41</f>
        <v>77.713117709999992</v>
      </c>
      <c r="J41" s="39" t="s">
        <v>81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38.856558854999996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25.904372569999996</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15.542623541999998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5.1808745139999992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0"/>
      <c r="B46" s="151"/>
      <c r="C46" s="151"/>
      <c r="D46" s="151"/>
      <c r="E46" s="151"/>
      <c r="F46" s="151"/>
      <c r="G46" s="152"/>
      <c r="H46" s="47">
        <f>SUM(H39:H45)</f>
        <v>0.28800000000000003</v>
      </c>
      <c r="I46" s="28">
        <f>SUM(I39:I45)</f>
        <v>746.04593001599994</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207.23498055999997</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9" t="s">
        <v>1</v>
      </c>
      <c r="B48" s="149"/>
      <c r="C48" s="149"/>
      <c r="D48" s="149"/>
      <c r="E48" s="149"/>
      <c r="F48" s="149"/>
      <c r="G48" s="149"/>
      <c r="H48" s="53">
        <f>H46+H47</f>
        <v>0.36800000000000005</v>
      </c>
      <c r="I48" s="33">
        <f>I46+I47</f>
        <v>953.28091057599988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8" t="s">
        <v>78</v>
      </c>
      <c r="B49" s="138"/>
      <c r="C49" s="138"/>
      <c r="D49" s="138"/>
      <c r="E49" s="138"/>
      <c r="F49" s="138"/>
      <c r="G49" s="138"/>
      <c r="H49" s="138"/>
      <c r="I49" s="13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6"/>
      <c r="B50" s="156"/>
      <c r="C50" s="156"/>
      <c r="D50" s="156"/>
      <c r="E50" s="156"/>
      <c r="F50" s="156"/>
      <c r="G50" s="156"/>
      <c r="H50" s="156"/>
      <c r="I50" s="156"/>
      <c r="J50" s="157"/>
    </row>
    <row r="51" spans="1:256" s="2" customFormat="1" ht="15.5" x14ac:dyDescent="0.35">
      <c r="A51" s="158"/>
      <c r="B51" s="158"/>
      <c r="C51" s="158"/>
      <c r="D51" s="158"/>
      <c r="E51" s="158"/>
      <c r="F51" s="158"/>
      <c r="G51" s="158"/>
      <c r="H51" s="158"/>
      <c r="I51" s="158"/>
      <c r="J51" s="159"/>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143</v>
      </c>
      <c r="C54" s="101"/>
      <c r="D54" s="101"/>
      <c r="E54" s="101"/>
      <c r="F54" s="101"/>
      <c r="G54" s="101"/>
      <c r="H54" s="101"/>
      <c r="I54" s="24">
        <f>(5*2*22)-(I22/100)*6</f>
        <v>90.940600000000018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7">
        <v>4.95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5" t="s">
        <v>82</v>
      </c>
      <c r="C58" s="155"/>
      <c r="D58" s="155"/>
      <c r="E58" s="155"/>
      <c r="F58" s="155"/>
      <c r="G58" s="155"/>
      <c r="H58" s="92">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144</v>
      </c>
      <c r="C59" s="101"/>
      <c r="D59" s="101"/>
      <c r="E59" s="101"/>
      <c r="F59" s="101"/>
      <c r="G59" s="101"/>
      <c r="H59" s="101"/>
      <c r="I59" s="32">
        <f>H60*H61</f>
        <v>352</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4.5" customHeight="1" x14ac:dyDescent="0.35">
      <c r="A60" s="4"/>
      <c r="B60" s="154" t="s">
        <v>159</v>
      </c>
      <c r="C60" s="154"/>
      <c r="D60" s="154"/>
      <c r="E60" s="154"/>
      <c r="F60" s="154"/>
      <c r="G60" s="154"/>
      <c r="H60" s="37">
        <v>16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44</v>
      </c>
      <c r="C61" s="154"/>
      <c r="D61" s="154"/>
      <c r="E61" s="154"/>
      <c r="F61" s="154"/>
      <c r="G61" s="154"/>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45</v>
      </c>
      <c r="C62" s="154"/>
      <c r="D62" s="154"/>
      <c r="E62" s="154"/>
      <c r="F62" s="154"/>
      <c r="G62" s="154"/>
      <c r="H62" s="197">
        <v>2</v>
      </c>
      <c r="I62" s="24">
        <f>H62</f>
        <v>2</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142</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9" t="s">
        <v>1</v>
      </c>
      <c r="C64" s="149"/>
      <c r="D64" s="149"/>
      <c r="E64" s="149"/>
      <c r="F64" s="149"/>
      <c r="G64" s="149"/>
      <c r="H64" s="149"/>
      <c r="I64" s="8">
        <f>(I54+I59)-I62</f>
        <v>440.94060000000002</v>
      </c>
      <c r="J64" s="44"/>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4" t="s">
        <v>46</v>
      </c>
      <c r="B65" s="164"/>
      <c r="C65" s="164"/>
      <c r="D65" s="164"/>
      <c r="E65" s="164"/>
      <c r="F65" s="164"/>
      <c r="G65" s="164"/>
      <c r="H65" s="164"/>
      <c r="I65" s="16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60"/>
      <c r="B66" s="160"/>
      <c r="C66" s="160"/>
      <c r="D66" s="160"/>
      <c r="E66" s="160"/>
      <c r="F66" s="160"/>
      <c r="G66" s="160"/>
      <c r="H66" s="160"/>
      <c r="I66" s="160"/>
      <c r="J66" s="16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2"/>
      <c r="B67" s="162"/>
      <c r="C67" s="162"/>
      <c r="D67" s="162"/>
      <c r="E67" s="162"/>
      <c r="F67" s="162"/>
      <c r="G67" s="162"/>
      <c r="H67" s="162"/>
      <c r="I67" s="162"/>
      <c r="J67" s="163"/>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9" t="s">
        <v>79</v>
      </c>
      <c r="B68" s="99"/>
      <c r="C68" s="99"/>
      <c r="D68" s="99"/>
      <c r="E68" s="99"/>
      <c r="F68" s="99"/>
      <c r="G68" s="99"/>
      <c r="H68" s="99"/>
      <c r="I68" s="99"/>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439.44725699999992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953.28091057599988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440.94060000000002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8">
        <f>SUM(I70+I71+I72)</f>
        <v>1833.6687675759999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4"/>
      <c r="B74" s="174"/>
      <c r="C74" s="174"/>
      <c r="D74" s="174"/>
      <c r="E74" s="174"/>
      <c r="F74" s="174"/>
      <c r="G74" s="174"/>
      <c r="H74" s="174"/>
      <c r="I74" s="174"/>
      <c r="J74" s="174"/>
      <c r="K74" s="175"/>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4"/>
      <c r="B75" s="174"/>
      <c r="C75" s="174"/>
      <c r="D75" s="174"/>
      <c r="E75" s="174"/>
      <c r="F75" s="174"/>
      <c r="G75" s="174"/>
      <c r="H75" s="174"/>
      <c r="I75" s="174"/>
      <c r="J75" s="174"/>
      <c r="K75" s="175"/>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8" t="s">
        <v>49</v>
      </c>
      <c r="B76" s="128"/>
      <c r="C76" s="128"/>
      <c r="D76" s="128"/>
      <c r="E76" s="128"/>
      <c r="F76" s="128"/>
      <c r="G76" s="128"/>
      <c r="H76" s="128"/>
      <c r="I76" s="128"/>
      <c r="J76" s="128"/>
      <c r="K76" s="15"/>
    </row>
    <row r="77" spans="1:256" x14ac:dyDescent="0.35">
      <c r="A77" s="6">
        <v>3</v>
      </c>
      <c r="B77" s="149" t="s">
        <v>50</v>
      </c>
      <c r="C77" s="149"/>
      <c r="D77" s="149"/>
      <c r="E77" s="149"/>
      <c r="F77" s="149"/>
      <c r="G77" s="149"/>
      <c r="H77" s="149"/>
      <c r="I77" s="6" t="s">
        <v>86</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93</v>
      </c>
      <c r="C78" s="101"/>
      <c r="D78" s="101"/>
      <c r="E78" s="101"/>
      <c r="F78" s="101"/>
      <c r="G78" s="101"/>
      <c r="H78" s="101"/>
      <c r="I78" s="26">
        <f>(1/12*0.05*100%)</f>
        <v>4.1666666666666666E-3</v>
      </c>
      <c r="J78" s="32">
        <f>I24*I78</f>
        <v>8.9624583333333323</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7" t="s">
        <v>83</v>
      </c>
      <c r="C79" s="168"/>
      <c r="D79" s="168"/>
      <c r="E79" s="168"/>
      <c r="F79" s="168"/>
      <c r="G79" s="168"/>
      <c r="H79" s="169"/>
      <c r="I79" s="49">
        <f>(8%*0.42%)</f>
        <v>3.3599999999999998E-4</v>
      </c>
      <c r="J79" s="32">
        <f>I24*I79</f>
        <v>0.72273263999999993</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65" t="s">
        <v>84</v>
      </c>
      <c r="C80" s="165"/>
      <c r="D80" s="165"/>
      <c r="E80" s="165"/>
      <c r="F80" s="165"/>
      <c r="G80" s="165"/>
      <c r="H80" s="165"/>
      <c r="I80" s="52">
        <f>(((1+2/12+(1/3*1/12))*(0.08*0.4*0.9*100%)))</f>
        <v>3.44E-2</v>
      </c>
      <c r="J80" s="32">
        <f>I24*I80</f>
        <v>73.994055999999986</v>
      </c>
      <c r="K80" s="79"/>
      <c r="L80" s="54"/>
    </row>
    <row r="81" spans="1:256" ht="31.75" customHeight="1" x14ac:dyDescent="0.35">
      <c r="A81" s="4" t="s">
        <v>32</v>
      </c>
      <c r="B81" s="101" t="s">
        <v>87</v>
      </c>
      <c r="C81" s="101"/>
      <c r="D81" s="101"/>
      <c r="E81" s="101"/>
      <c r="F81" s="101"/>
      <c r="G81" s="101"/>
      <c r="H81" s="101"/>
      <c r="I81" s="56">
        <f>(7/30)/12*100%</f>
        <v>1.9444444444444445E-2</v>
      </c>
      <c r="J81" s="32">
        <f>I24*I81</f>
        <v>41.82480555555555</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6" t="s">
        <v>85</v>
      </c>
      <c r="C82" s="166"/>
      <c r="D82" s="166"/>
      <c r="E82" s="166"/>
      <c r="F82" s="166"/>
      <c r="G82" s="166"/>
      <c r="H82" s="166"/>
      <c r="I82" s="23">
        <f>36.8%*1.94%</f>
        <v>7.1392000000000001E-3</v>
      </c>
      <c r="J82" s="32">
        <f>I24*I82</f>
        <v>15.356347807999999</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7" t="s">
        <v>94</v>
      </c>
      <c r="C83" s="168"/>
      <c r="D83" s="168"/>
      <c r="E83" s="168"/>
      <c r="F83" s="168"/>
      <c r="G83" s="168"/>
      <c r="H83" s="169"/>
      <c r="I83" s="55">
        <f>0.08*0.0194*0.4*100%</f>
        <v>6.2080000000000002E-4</v>
      </c>
      <c r="J83" s="32">
        <f>I24*I83</f>
        <v>1.3353345919999999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35" t="s">
        <v>97</v>
      </c>
      <c r="C84" s="136"/>
      <c r="D84" s="136"/>
      <c r="E84" s="136"/>
      <c r="F84" s="136"/>
      <c r="G84" s="136"/>
      <c r="H84" s="137"/>
      <c r="I84" s="53">
        <f>SUM(I78:I83)</f>
        <v>6.6107111111111116E-2</v>
      </c>
      <c r="J84" s="33">
        <f>SUM(J78:J83)</f>
        <v>142.1957349288889</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70"/>
      <c r="B85" s="170"/>
      <c r="C85" s="170"/>
      <c r="D85" s="170"/>
      <c r="E85" s="170"/>
      <c r="F85" s="170"/>
      <c r="G85" s="170"/>
      <c r="H85" s="170"/>
      <c r="I85" s="170"/>
      <c r="J85" s="171"/>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2"/>
      <c r="B86" s="172"/>
      <c r="C86" s="172"/>
      <c r="D86" s="172"/>
      <c r="E86" s="172"/>
      <c r="F86" s="172"/>
      <c r="G86" s="172"/>
      <c r="H86" s="172"/>
      <c r="I86" s="172"/>
      <c r="J86" s="173"/>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9" t="s">
        <v>52</v>
      </c>
      <c r="B87" s="99"/>
      <c r="C87" s="99"/>
      <c r="D87" s="99"/>
      <c r="E87" s="99"/>
      <c r="F87" s="99"/>
      <c r="G87" s="99"/>
      <c r="H87" s="99"/>
      <c r="I87" s="99"/>
      <c r="J87" s="99"/>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9" t="s">
        <v>53</v>
      </c>
      <c r="B88" s="99"/>
      <c r="C88" s="99"/>
      <c r="D88" s="99"/>
      <c r="E88" s="99"/>
      <c r="F88" s="99"/>
      <c r="G88" s="99"/>
      <c r="H88" s="99"/>
      <c r="I88" s="99"/>
      <c r="J88" s="99"/>
      <c r="K88" s="80"/>
    </row>
    <row r="89" spans="1:256" ht="15.75" customHeight="1" x14ac:dyDescent="0.35">
      <c r="A89" s="7" t="s">
        <v>54</v>
      </c>
      <c r="B89" s="149" t="s">
        <v>55</v>
      </c>
      <c r="C89" s="149"/>
      <c r="D89" s="149"/>
      <c r="E89" s="149"/>
      <c r="F89" s="149"/>
      <c r="G89" s="149"/>
      <c r="H89" s="149"/>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3" t="s">
        <v>92</v>
      </c>
      <c r="C90" s="143"/>
      <c r="D90" s="143"/>
      <c r="E90" s="143"/>
      <c r="F90" s="143"/>
      <c r="G90" s="143"/>
      <c r="H90" s="143"/>
      <c r="I90" s="56">
        <f>1/12</f>
        <v>8.3333333333333329E-2</v>
      </c>
      <c r="J90" s="32">
        <f>I24*I90</f>
        <v>179.24916666666664</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91</v>
      </c>
      <c r="C91" s="101"/>
      <c r="D91" s="101"/>
      <c r="E91" s="101"/>
      <c r="F91" s="101"/>
      <c r="G91" s="101"/>
      <c r="H91" s="101"/>
      <c r="I91" s="56">
        <f>(5/30/12)*100%</f>
        <v>1.3888888888888888E-2</v>
      </c>
      <c r="J91" s="32">
        <f>I24*I91</f>
        <v>29.874861111111105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90</v>
      </c>
      <c r="C92" s="101"/>
      <c r="D92" s="101"/>
      <c r="E92" s="101"/>
      <c r="F92" s="101"/>
      <c r="G92" s="101"/>
      <c r="H92" s="101"/>
      <c r="I92" s="56">
        <f>(5/30/12)*0.015*100%</f>
        <v>2.0833333333333332E-4</v>
      </c>
      <c r="J92" s="32">
        <f>I24*I92</f>
        <v>0.44812291666666659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96</v>
      </c>
      <c r="C93" s="101"/>
      <c r="D93" s="101"/>
      <c r="E93" s="101"/>
      <c r="F93" s="101"/>
      <c r="G93" s="101"/>
      <c r="H93" s="101"/>
      <c r="I93" s="59">
        <f>(1/12)*0.0178*100%/2</f>
        <v>7.4166666666666662E-4</v>
      </c>
      <c r="J93" s="32">
        <f>I24*I93</f>
        <v>1.5953175833333331</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95</v>
      </c>
      <c r="C94" s="101"/>
      <c r="D94" s="101"/>
      <c r="E94" s="101"/>
      <c r="F94" s="101"/>
      <c r="G94" s="101"/>
      <c r="H94" s="101"/>
      <c r="I94" s="59">
        <f>11.11%*5.28%*50%</f>
        <v>2.9330399999999996E-3</v>
      </c>
      <c r="J94" s="32">
        <f>I24*I94</f>
        <v>6.3089397095999988</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89</v>
      </c>
      <c r="C95" s="101"/>
      <c r="D95" s="101"/>
      <c r="E95" s="101"/>
      <c r="F95" s="101"/>
      <c r="G95" s="101"/>
      <c r="H95" s="101"/>
      <c r="I95" s="56">
        <f>(1/30/12)*100%</f>
        <v>2.7777777777777779E-3</v>
      </c>
      <c r="J95" s="32">
        <f>I24*I95</f>
        <v>5.9749722222222221</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35" t="s">
        <v>97</v>
      </c>
      <c r="C96" s="136"/>
      <c r="D96" s="136"/>
      <c r="E96" s="136"/>
      <c r="F96" s="136"/>
      <c r="G96" s="136"/>
      <c r="H96" s="137"/>
      <c r="I96" s="60">
        <f>SUM(I90:I95)</f>
        <v>0.10388304</v>
      </c>
      <c r="J96" s="40">
        <f>SUM(J90:J95)</f>
        <v>223.45138020959996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6"/>
      <c r="B98" s="176"/>
      <c r="C98" s="176"/>
      <c r="D98" s="176"/>
      <c r="E98" s="176"/>
      <c r="F98" s="176"/>
      <c r="G98" s="176"/>
      <c r="H98" s="176"/>
      <c r="I98" s="176"/>
      <c r="J98" s="176"/>
      <c r="K98" s="17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9" t="s">
        <v>58</v>
      </c>
      <c r="B99" s="99"/>
      <c r="C99" s="99"/>
      <c r="D99" s="99"/>
      <c r="E99" s="99"/>
      <c r="F99" s="99"/>
      <c r="G99" s="99"/>
      <c r="H99" s="99"/>
      <c r="I99" s="99"/>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9" t="s">
        <v>59</v>
      </c>
      <c r="C100" s="149"/>
      <c r="D100" s="149"/>
      <c r="E100" s="149"/>
      <c r="F100" s="149"/>
      <c r="G100" s="149"/>
      <c r="H100" s="149"/>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6" t="s">
        <v>55</v>
      </c>
      <c r="C101" s="166"/>
      <c r="D101" s="166"/>
      <c r="E101" s="166"/>
      <c r="F101" s="166"/>
      <c r="G101" s="166"/>
      <c r="H101" s="166"/>
      <c r="I101" s="32">
        <f>J96</f>
        <v>223.45138020959996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6" t="s">
        <v>57</v>
      </c>
      <c r="C102" s="166"/>
      <c r="D102" s="166"/>
      <c r="E102" s="166"/>
      <c r="F102" s="166"/>
      <c r="G102" s="166"/>
      <c r="H102" s="166"/>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223.45138020959996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8"/>
      <c r="B105" s="178"/>
      <c r="C105" s="178"/>
      <c r="D105" s="178"/>
      <c r="E105" s="178"/>
      <c r="F105" s="178"/>
      <c r="G105" s="178"/>
      <c r="H105" s="178"/>
      <c r="I105" s="178"/>
      <c r="J105" s="179"/>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9" t="s">
        <v>60</v>
      </c>
      <c r="B106" s="99"/>
      <c r="C106" s="99"/>
      <c r="D106" s="99"/>
      <c r="E106" s="99"/>
      <c r="F106" s="99"/>
      <c r="G106" s="99"/>
      <c r="H106" s="99"/>
      <c r="I106" s="99"/>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6" t="s">
        <v>64</v>
      </c>
      <c r="C110" s="166"/>
      <c r="D110" s="166"/>
      <c r="E110" s="166"/>
      <c r="F110" s="166"/>
      <c r="G110" s="166"/>
      <c r="H110" s="166"/>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5" t="s">
        <v>1</v>
      </c>
      <c r="B112" s="136"/>
      <c r="C112" s="136"/>
      <c r="D112" s="136"/>
      <c r="E112" s="136"/>
      <c r="F112" s="136"/>
      <c r="G112" s="136"/>
      <c r="H112" s="137"/>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8"/>
      <c r="B113" s="178"/>
      <c r="C113" s="178"/>
      <c r="D113" s="178"/>
      <c r="E113" s="178"/>
      <c r="F113" s="178"/>
      <c r="G113" s="178"/>
      <c r="H113" s="178"/>
      <c r="I113" s="178"/>
      <c r="J113" s="179"/>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8"/>
      <c r="B114" s="178"/>
      <c r="C114" s="178"/>
      <c r="D114" s="178"/>
      <c r="E114" s="178"/>
      <c r="F114" s="178"/>
      <c r="G114" s="178"/>
      <c r="H114" s="178"/>
      <c r="I114" s="178"/>
      <c r="J114" s="179"/>
      <c r="K114" s="10"/>
      <c r="L114" s="10"/>
    </row>
    <row r="115" spans="1:256" s="51" customFormat="1" ht="15.5" x14ac:dyDescent="0.3">
      <c r="A115" s="181" t="s">
        <v>98</v>
      </c>
      <c r="B115" s="182"/>
      <c r="C115" s="182"/>
      <c r="D115" s="182"/>
      <c r="E115" s="182"/>
      <c r="F115" s="182"/>
      <c r="G115" s="182"/>
      <c r="H115" s="183"/>
    </row>
    <row r="116" spans="1:256" s="51" customFormat="1" ht="13" x14ac:dyDescent="0.3">
      <c r="A116" s="184"/>
      <c r="B116" s="184"/>
      <c r="C116" s="184"/>
      <c r="D116" s="184"/>
      <c r="E116" s="184"/>
      <c r="F116" s="184"/>
      <c r="G116" s="184"/>
      <c r="H116" s="184"/>
      <c r="I116" s="184"/>
      <c r="J116" s="184"/>
    </row>
    <row r="117" spans="1:256" s="68" customFormat="1" ht="29" customHeight="1" x14ac:dyDescent="0.35">
      <c r="A117" s="20">
        <v>6</v>
      </c>
      <c r="B117" s="165" t="s">
        <v>99</v>
      </c>
      <c r="C117" s="165"/>
      <c r="D117" s="165"/>
      <c r="E117" s="165"/>
      <c r="F117" s="20" t="s">
        <v>25</v>
      </c>
      <c r="G117" s="185" t="s">
        <v>21</v>
      </c>
      <c r="H117" s="185"/>
    </row>
    <row r="118" spans="1:256" s="68" customFormat="1" x14ac:dyDescent="0.35">
      <c r="A118" s="20" t="s">
        <v>14</v>
      </c>
      <c r="B118" s="165" t="s">
        <v>5</v>
      </c>
      <c r="C118" s="165"/>
      <c r="D118" s="165"/>
      <c r="E118" s="165"/>
      <c r="F118" s="69">
        <v>0.06</v>
      </c>
      <c r="G118" s="180">
        <f>(I24+I73+J84+I103+I112)*F118</f>
        <v>261.0183529628693</v>
      </c>
      <c r="H118" s="180"/>
    </row>
    <row r="119" spans="1:256" s="68" customFormat="1" x14ac:dyDescent="0.35">
      <c r="A119" s="20" t="s">
        <v>15</v>
      </c>
      <c r="B119" s="165" t="s">
        <v>7</v>
      </c>
      <c r="C119" s="165"/>
      <c r="D119" s="165"/>
      <c r="E119" s="165"/>
      <c r="F119" s="69">
        <v>6.7900000000000002E-2</v>
      </c>
      <c r="G119" s="180">
        <f>(I24+I73+J84+I103+I112)*F119</f>
        <v>295.38576943631381</v>
      </c>
      <c r="H119" s="180"/>
    </row>
    <row r="120" spans="1:256" s="68" customFormat="1" x14ac:dyDescent="0.35">
      <c r="A120" s="20" t="s">
        <v>29</v>
      </c>
      <c r="B120" s="165" t="s">
        <v>6</v>
      </c>
      <c r="C120" s="165"/>
      <c r="D120" s="165"/>
      <c r="E120" s="165"/>
      <c r="F120" s="69"/>
      <c r="G120" s="180"/>
      <c r="H120" s="180"/>
    </row>
    <row r="121" spans="1:256" s="68" customFormat="1" x14ac:dyDescent="0.35">
      <c r="A121" s="20"/>
      <c r="B121" s="165" t="s">
        <v>100</v>
      </c>
      <c r="C121" s="165"/>
      <c r="D121" s="165"/>
      <c r="E121" s="165"/>
      <c r="F121" s="65">
        <v>1.6500000000000001E-2</v>
      </c>
      <c r="G121" s="180">
        <f>(I24+I73+J84+I103+I112)*F121</f>
        <v>71.780047064789073</v>
      </c>
      <c r="H121" s="180"/>
      <c r="I121" s="66" t="s">
        <v>101</v>
      </c>
    </row>
    <row r="122" spans="1:256" s="68" customFormat="1" x14ac:dyDescent="0.35">
      <c r="A122" s="20"/>
      <c r="B122" s="165" t="s">
        <v>102</v>
      </c>
      <c r="C122" s="165"/>
      <c r="D122" s="165"/>
      <c r="E122" s="165"/>
      <c r="F122" s="65">
        <v>7.5999999999999998E-2</v>
      </c>
      <c r="G122" s="180">
        <f>(I24+I73+J84+I103+I112)*F122</f>
        <v>330.62324708630115</v>
      </c>
      <c r="H122" s="180"/>
      <c r="I122" s="66" t="s">
        <v>101</v>
      </c>
    </row>
    <row r="123" spans="1:256" s="68" customFormat="1" x14ac:dyDescent="0.35">
      <c r="A123" s="20"/>
      <c r="B123" s="165" t="s">
        <v>103</v>
      </c>
      <c r="C123" s="165"/>
      <c r="D123" s="165"/>
      <c r="E123" s="165"/>
      <c r="F123" s="69"/>
      <c r="G123" s="180"/>
      <c r="H123" s="180"/>
    </row>
    <row r="124" spans="1:256" s="68" customFormat="1" x14ac:dyDescent="0.35">
      <c r="A124" s="20"/>
      <c r="B124" s="165" t="s">
        <v>147</v>
      </c>
      <c r="C124" s="165"/>
      <c r="D124" s="165"/>
      <c r="E124" s="165"/>
      <c r="F124" s="65">
        <v>0.05</v>
      </c>
      <c r="G124" s="180">
        <f>(I24+I73+J84+I103+I112)*F124</f>
        <v>217.51529413572445</v>
      </c>
      <c r="H124" s="180"/>
    </row>
    <row r="125" spans="1:256" s="68" customFormat="1" x14ac:dyDescent="0.35">
      <c r="A125" s="20"/>
      <c r="B125" s="165" t="s">
        <v>97</v>
      </c>
      <c r="C125" s="165"/>
      <c r="D125" s="165"/>
      <c r="E125" s="165"/>
      <c r="G125" s="180"/>
      <c r="H125" s="180"/>
    </row>
    <row r="126" spans="1:256" s="68" customFormat="1" x14ac:dyDescent="0.35">
      <c r="A126" s="185" t="s">
        <v>104</v>
      </c>
      <c r="B126" s="185"/>
      <c r="C126" s="185"/>
      <c r="D126" s="185"/>
      <c r="E126" s="185"/>
      <c r="F126" s="67">
        <f>SUM(F118:F124)</f>
        <v>0.27040000000000003</v>
      </c>
      <c r="G126" s="186">
        <f>SUM(G118:H124)</f>
        <v>1176.3227106859977</v>
      </c>
      <c r="H126" s="186"/>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87" t="s">
        <v>105</v>
      </c>
      <c r="B130" s="188"/>
      <c r="C130" s="188"/>
      <c r="D130" s="188"/>
      <c r="E130" s="188"/>
      <c r="F130" s="188"/>
      <c r="G130" s="188"/>
      <c r="H130" s="188"/>
    </row>
    <row r="131" spans="1:12" s="51" customFormat="1" ht="13" x14ac:dyDescent="0.3">
      <c r="A131" s="184"/>
      <c r="B131" s="184"/>
      <c r="C131" s="184"/>
      <c r="D131" s="184"/>
      <c r="E131" s="184"/>
      <c r="F131" s="184"/>
      <c r="G131" s="184"/>
      <c r="H131" s="184"/>
      <c r="I131" s="184"/>
    </row>
    <row r="132" spans="1:12" customFormat="1" x14ac:dyDescent="0.35">
      <c r="A132" s="20"/>
      <c r="B132" s="185" t="s">
        <v>67</v>
      </c>
      <c r="C132" s="185"/>
      <c r="D132" s="185"/>
      <c r="E132" s="185"/>
      <c r="F132" s="185"/>
      <c r="G132" s="185"/>
      <c r="H132" s="20" t="s">
        <v>21</v>
      </c>
    </row>
    <row r="133" spans="1:12" customFormat="1" x14ac:dyDescent="0.35">
      <c r="A133" s="20" t="s">
        <v>14</v>
      </c>
      <c r="B133" s="189" t="s">
        <v>68</v>
      </c>
      <c r="C133" s="189"/>
      <c r="D133" s="189"/>
      <c r="E133" s="189"/>
      <c r="F133" s="189"/>
      <c r="G133" s="189"/>
      <c r="H133" s="71">
        <f>I24</f>
        <v>2150.9899999999998</v>
      </c>
    </row>
    <row r="134" spans="1:12" customFormat="1" x14ac:dyDescent="0.35">
      <c r="A134" s="20" t="s">
        <v>15</v>
      </c>
      <c r="B134" s="189" t="s">
        <v>106</v>
      </c>
      <c r="C134" s="189"/>
      <c r="D134" s="189"/>
      <c r="E134" s="189"/>
      <c r="F134" s="189"/>
      <c r="G134" s="189"/>
      <c r="H134" s="71">
        <f>I73</f>
        <v>1833.6687675759999</v>
      </c>
    </row>
    <row r="135" spans="1:12" customFormat="1" x14ac:dyDescent="0.35">
      <c r="A135" s="20" t="s">
        <v>29</v>
      </c>
      <c r="B135" s="189" t="s">
        <v>49</v>
      </c>
      <c r="C135" s="189"/>
      <c r="D135" s="189"/>
      <c r="E135" s="189"/>
      <c r="F135" s="189"/>
      <c r="G135" s="189"/>
      <c r="H135" s="71">
        <f>J84</f>
        <v>142.1957349288889</v>
      </c>
    </row>
    <row r="136" spans="1:12" customFormat="1" x14ac:dyDescent="0.35">
      <c r="A136" s="20" t="s">
        <v>32</v>
      </c>
      <c r="B136" s="192" t="s">
        <v>52</v>
      </c>
      <c r="C136" s="192"/>
      <c r="D136" s="192"/>
      <c r="E136" s="192"/>
      <c r="F136" s="192"/>
      <c r="G136" s="192"/>
      <c r="H136" s="71">
        <f>I103</f>
        <v>223.45138020959996</v>
      </c>
    </row>
    <row r="137" spans="1:12" customFormat="1" x14ac:dyDescent="0.35">
      <c r="A137" s="20" t="s">
        <v>8</v>
      </c>
      <c r="B137" s="189" t="s">
        <v>107</v>
      </c>
      <c r="C137" s="189"/>
      <c r="D137" s="189"/>
      <c r="E137" s="189"/>
      <c r="F137" s="189"/>
      <c r="G137" s="189"/>
      <c r="H137" s="81">
        <f>I112</f>
        <v>0</v>
      </c>
    </row>
    <row r="138" spans="1:12" customFormat="1" ht="13" customHeight="1" x14ac:dyDescent="0.35">
      <c r="A138" s="185" t="s">
        <v>108</v>
      </c>
      <c r="B138" s="185"/>
      <c r="C138" s="185"/>
      <c r="D138" s="185"/>
      <c r="E138" s="185"/>
      <c r="F138" s="185"/>
      <c r="G138" s="185"/>
      <c r="H138" s="72">
        <f>SUM(H133:H137)</f>
        <v>4350.3058827144887</v>
      </c>
    </row>
    <row r="139" spans="1:12" customFormat="1" x14ac:dyDescent="0.35">
      <c r="A139" s="20" t="s">
        <v>35</v>
      </c>
      <c r="B139" s="189" t="s">
        <v>109</v>
      </c>
      <c r="C139" s="189"/>
      <c r="D139" s="189"/>
      <c r="E139" s="189"/>
      <c r="F139" s="189"/>
      <c r="G139" s="189"/>
      <c r="H139" s="71">
        <f>G126</f>
        <v>1176.3227106859977</v>
      </c>
    </row>
    <row r="140" spans="1:12" customFormat="1" ht="13" customHeight="1" x14ac:dyDescent="0.35">
      <c r="A140" s="185" t="s">
        <v>110</v>
      </c>
      <c r="B140" s="185"/>
      <c r="C140" s="185"/>
      <c r="D140" s="185"/>
      <c r="E140" s="185"/>
      <c r="F140" s="185"/>
      <c r="G140" s="185"/>
      <c r="H140" s="73">
        <f>H138+H139</f>
        <v>5526.6285934004864</v>
      </c>
    </row>
    <row r="141" spans="1:12" s="51" customFormat="1" ht="13" customHeight="1" x14ac:dyDescent="0.3">
      <c r="A141" s="190" t="s">
        <v>111</v>
      </c>
      <c r="B141" s="190"/>
      <c r="C141" s="190"/>
      <c r="D141" s="190"/>
      <c r="E141" s="190"/>
      <c r="F141" s="190"/>
      <c r="G141" s="190"/>
      <c r="H141" s="74">
        <f>12*H140</f>
        <v>66319.543120805844</v>
      </c>
    </row>
    <row r="142" spans="1:12" s="70" customFormat="1" ht="15" customHeight="1" x14ac:dyDescent="0.3">
      <c r="A142" s="191" t="s">
        <v>112</v>
      </c>
      <c r="B142" s="191"/>
      <c r="C142" s="191"/>
      <c r="D142" s="191"/>
      <c r="E142" s="191"/>
      <c r="F142" s="191"/>
      <c r="G142" s="191"/>
      <c r="H142" s="191"/>
    </row>
    <row r="143" spans="1:12" s="70" customFormat="1" ht="121" customHeight="1" x14ac:dyDescent="0.3">
      <c r="A143" s="192" t="s">
        <v>113</v>
      </c>
      <c r="B143" s="192"/>
      <c r="C143" s="192"/>
      <c r="D143" s="192"/>
      <c r="E143" s="192"/>
      <c r="F143" s="192"/>
      <c r="G143" s="192"/>
      <c r="H143" s="192"/>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48"/>
  <sheetViews>
    <sheetView workbookViewId="0">
      <selection activeCell="M4" sqref="M4"/>
    </sheetView>
  </sheetViews>
  <sheetFormatPr defaultRowHeight="14.5" x14ac:dyDescent="0.35"/>
  <cols>
    <col min="1" max="1" width="35.54296875" bestFit="1" customWidth="1"/>
    <col min="3" max="3" width="11.54296875" bestFit="1" customWidth="1"/>
    <col min="4" max="4" width="21.90625" customWidth="1"/>
  </cols>
  <sheetData>
    <row r="1" spans="1:4" ht="29" x14ac:dyDescent="0.35">
      <c r="A1" s="82" t="s">
        <v>117</v>
      </c>
      <c r="B1" s="20" t="s">
        <v>118</v>
      </c>
      <c r="C1" s="82" t="s">
        <v>125</v>
      </c>
      <c r="D1" s="20" t="s">
        <v>126</v>
      </c>
    </row>
    <row r="2" spans="1:4" x14ac:dyDescent="0.35">
      <c r="A2" s="83" t="s">
        <v>132</v>
      </c>
      <c r="B2" s="84">
        <v>3</v>
      </c>
      <c r="C2" s="85">
        <v>207.12</v>
      </c>
      <c r="D2" s="85">
        <f>B2*C2</f>
        <v>621.36</v>
      </c>
    </row>
    <row r="3" spans="1:4" x14ac:dyDescent="0.35">
      <c r="A3" s="83" t="s">
        <v>119</v>
      </c>
      <c r="B3" s="84">
        <v>5</v>
      </c>
      <c r="C3" s="85">
        <v>95.09</v>
      </c>
      <c r="D3" s="85">
        <f t="shared" ref="D3:D5" si="0">B3*C3</f>
        <v>475.45000000000005</v>
      </c>
    </row>
    <row r="4" spans="1:4" x14ac:dyDescent="0.35">
      <c r="A4" s="83" t="s">
        <v>120</v>
      </c>
      <c r="B4" s="84">
        <v>1</v>
      </c>
      <c r="C4" s="85">
        <v>185.06</v>
      </c>
      <c r="D4" s="85">
        <f t="shared" si="0"/>
        <v>185.06</v>
      </c>
    </row>
    <row r="5" spans="1:4" x14ac:dyDescent="0.35">
      <c r="A5" s="83" t="s">
        <v>124</v>
      </c>
      <c r="B5" s="84">
        <v>5</v>
      </c>
      <c r="C5" s="85">
        <v>21.95</v>
      </c>
      <c r="D5" s="85">
        <f t="shared" si="0"/>
        <v>109.75</v>
      </c>
    </row>
    <row r="6" spans="1:4" x14ac:dyDescent="0.35">
      <c r="A6" s="194"/>
      <c r="B6" s="194"/>
      <c r="C6" s="194"/>
      <c r="D6" s="85">
        <f>SUM(D2:D5)</f>
        <v>1391.62</v>
      </c>
    </row>
    <row r="7" spans="1:4" x14ac:dyDescent="0.35">
      <c r="A7" s="194" t="s">
        <v>127</v>
      </c>
      <c r="B7" s="194"/>
      <c r="C7" s="194"/>
      <c r="D7" s="86">
        <f>D6/12</f>
        <v>115.96833333333332</v>
      </c>
    </row>
    <row r="9" spans="1:4" ht="145" customHeight="1" x14ac:dyDescent="0.35">
      <c r="A9" s="193" t="s">
        <v>121</v>
      </c>
      <c r="B9" s="193"/>
      <c r="C9" s="193"/>
      <c r="D9" s="193"/>
    </row>
    <row r="10" spans="1:4" ht="58" customHeight="1" x14ac:dyDescent="0.35">
      <c r="A10" s="193" t="s">
        <v>122</v>
      </c>
      <c r="B10" s="193"/>
      <c r="C10" s="193"/>
      <c r="D10" s="193"/>
    </row>
    <row r="11" spans="1:4" x14ac:dyDescent="0.35">
      <c r="A11" s="87" t="s">
        <v>138</v>
      </c>
      <c r="B11" s="87"/>
      <c r="C11" s="87"/>
      <c r="D11" s="87"/>
    </row>
    <row r="12" spans="1:4" x14ac:dyDescent="0.35">
      <c r="A12" s="193" t="s">
        <v>140</v>
      </c>
      <c r="B12" s="193"/>
      <c r="C12" s="193"/>
      <c r="D12" s="193"/>
    </row>
    <row r="13" spans="1:4" ht="37.5" customHeight="1" x14ac:dyDescent="0.35">
      <c r="A13" s="193" t="s">
        <v>123</v>
      </c>
      <c r="B13" s="193"/>
      <c r="C13" s="193"/>
      <c r="D13" s="193"/>
    </row>
    <row r="14" spans="1:4" x14ac:dyDescent="0.35">
      <c r="A14" s="193" t="s">
        <v>128</v>
      </c>
      <c r="B14" s="193"/>
      <c r="C14" s="193"/>
      <c r="D14" s="193"/>
    </row>
    <row r="17" spans="1:4" ht="81.5" customHeight="1" x14ac:dyDescent="0.35">
      <c r="A17" s="193" t="s">
        <v>130</v>
      </c>
      <c r="B17" s="193"/>
      <c r="C17" s="193"/>
      <c r="D17" s="193"/>
    </row>
    <row r="19" spans="1:4" ht="216.5" customHeight="1" x14ac:dyDescent="0.35">
      <c r="A19" s="193" t="s">
        <v>131</v>
      </c>
      <c r="B19" s="193"/>
      <c r="C19" s="193"/>
      <c r="D19" s="193"/>
    </row>
    <row r="20" spans="1:4" ht="90.5" customHeight="1" x14ac:dyDescent="0.35">
      <c r="A20" s="193" t="s">
        <v>137</v>
      </c>
      <c r="B20" s="193"/>
      <c r="C20" s="193"/>
      <c r="D20" s="193"/>
    </row>
    <row r="21" spans="1:4" ht="127" customHeight="1" x14ac:dyDescent="0.35">
      <c r="A21" s="193" t="s">
        <v>134</v>
      </c>
      <c r="B21" s="193"/>
      <c r="C21" s="193"/>
      <c r="D21" s="193"/>
    </row>
    <row r="22" spans="1:4" ht="65" customHeight="1" x14ac:dyDescent="0.35">
      <c r="A22" s="193" t="s">
        <v>135</v>
      </c>
      <c r="B22" s="193"/>
      <c r="C22" s="193"/>
      <c r="D22" s="193"/>
    </row>
    <row r="23" spans="1:4" ht="47.5" customHeight="1" x14ac:dyDescent="0.35">
      <c r="A23" s="193" t="s">
        <v>136</v>
      </c>
      <c r="B23" s="193"/>
      <c r="C23" s="193"/>
      <c r="D23" s="193"/>
    </row>
    <row r="24" spans="1:4" x14ac:dyDescent="0.35">
      <c r="A24" s="87"/>
      <c r="B24" s="87"/>
      <c r="C24" s="87"/>
      <c r="D24" s="87"/>
    </row>
    <row r="25" spans="1:4" ht="120" customHeight="1" x14ac:dyDescent="0.35">
      <c r="A25" s="193" t="s">
        <v>133</v>
      </c>
      <c r="B25" s="193"/>
      <c r="C25" s="193"/>
      <c r="D25" s="193"/>
    </row>
    <row r="27" spans="1:4" ht="100.5" customHeight="1" x14ac:dyDescent="0.35">
      <c r="A27" s="193" t="s">
        <v>141</v>
      </c>
      <c r="B27" s="193"/>
      <c r="C27" s="193"/>
      <c r="D27" s="193"/>
    </row>
    <row r="29" spans="1:4" x14ac:dyDescent="0.35">
      <c r="A29" s="88"/>
    </row>
    <row r="30" spans="1:4" ht="35.5" customHeight="1" x14ac:dyDescent="0.35">
      <c r="A30" s="195" t="s">
        <v>139</v>
      </c>
      <c r="B30" s="195"/>
      <c r="C30" s="195"/>
      <c r="D30" s="195"/>
    </row>
    <row r="33" customFormat="1" x14ac:dyDescent="0.35"/>
    <row r="34" customFormat="1" x14ac:dyDescent="0.35"/>
    <row r="35" customFormat="1" x14ac:dyDescent="0.35"/>
    <row r="36" customFormat="1" x14ac:dyDescent="0.35"/>
    <row r="37" customFormat="1" x14ac:dyDescent="0.35"/>
    <row r="38" customFormat="1" x14ac:dyDescent="0.35"/>
    <row r="39" customFormat="1" x14ac:dyDescent="0.35"/>
    <row r="40" customFormat="1" x14ac:dyDescent="0.35"/>
    <row r="41" customFormat="1" x14ac:dyDescent="0.35"/>
    <row r="42" customFormat="1" x14ac:dyDescent="0.35"/>
    <row r="43" customFormat="1" x14ac:dyDescent="0.35"/>
    <row r="44" customFormat="1" x14ac:dyDescent="0.35"/>
    <row r="45" customFormat="1" x14ac:dyDescent="0.35"/>
    <row r="46" customFormat="1" x14ac:dyDescent="0.35"/>
    <row r="47" customFormat="1" x14ac:dyDescent="0.35"/>
    <row r="48" customFormat="1" x14ac:dyDescent="0.35"/>
  </sheetData>
  <mergeCells count="16">
    <mergeCell ref="A30:D30"/>
    <mergeCell ref="A17:D17"/>
    <mergeCell ref="A19:D19"/>
    <mergeCell ref="A25:D25"/>
    <mergeCell ref="A27:D27"/>
    <mergeCell ref="A20:D20"/>
    <mergeCell ref="A21:D21"/>
    <mergeCell ref="A22:D22"/>
    <mergeCell ref="A23:D23"/>
    <mergeCell ref="A14:D14"/>
    <mergeCell ref="A12:D12"/>
    <mergeCell ref="A6:C6"/>
    <mergeCell ref="A7:C7"/>
    <mergeCell ref="A9:D9"/>
    <mergeCell ref="A10:D10"/>
    <mergeCell ref="A13:D13"/>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MT</vt:lpstr>
      <vt:lpstr>TEC. ED. MT</vt:lpstr>
      <vt:lpstr>TEC. CONT. MT</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2024-05-16T23:27:07Z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